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11592" tabRatio="597" activeTab="0"/>
  </bookViews>
  <sheets>
    <sheet name="ESE139" sheetId="1" r:id="rId1"/>
  </sheets>
  <definedNames>
    <definedName name="ACwvu.Cap._.Proj._.Approp." localSheetId="0" hidden="1">'ESE139'!$B$596:$M$638</definedName>
    <definedName name="ACwvu.Cap._.Proj._.Est._.Rev." localSheetId="0" hidden="1">'ESE139'!$B$535:$N$593</definedName>
    <definedName name="ACwvu.Debt._.Service._.Approp." localSheetId="0" hidden="1">'ESE139'!$B$498:$J$532</definedName>
    <definedName name="ACwvu.Debt._.Service._.Est._.Rev." localSheetId="0" hidden="1">'ESE139'!$B$446:$J$495</definedName>
    <definedName name="ACwvu.Enterprise._.Funds." localSheetId="0" hidden="1">'ESE139'!$B$721:$K$782</definedName>
    <definedName name="ACwvu.Expend._.Trust._.Approp." localSheetId="0" hidden="1">'ESE139'!#REF!</definedName>
    <definedName name="ACwvu.Expend._.Trust._.Est._.Rev." localSheetId="0" hidden="1">'ESE139'!#REF!</definedName>
    <definedName name="ACwvu.Gen._.Approp." localSheetId="0" hidden="1">'ESE139'!$B$109:$K$157</definedName>
    <definedName name="ACwvu.Gen._.Est._.Rev." localSheetId="0" hidden="1">'ESE139'!$B$24:$D$105</definedName>
    <definedName name="ACwvu.Internal._.Service._.Funds." localSheetId="0" hidden="1">'ESE139'!$B$785:$K$846</definedName>
    <definedName name="ACwvu.Millages." localSheetId="0" hidden="1">'ESE139'!$B$1:$E$22</definedName>
    <definedName name="ACwvu.Nonexpend._.Trust._.Funds." localSheetId="0" hidden="1">'ESE139'!#REF!</definedName>
    <definedName name="ACwvu.Spe._.Rev._.FS._.Approp." localSheetId="0" hidden="1">'ESE139'!$B$209:$D$250</definedName>
    <definedName name="ACwvu.Spe._.Rev._.FS._.Est._.Rev." localSheetId="0" hidden="1">'ESE139'!$B$158:$D$206</definedName>
    <definedName name="ACwvu.Spe._.Rev._.Other._.Approp." localSheetId="0" hidden="1">'ESE139'!#REF!</definedName>
    <definedName name="ACwvu.Spe._.Rev._.Other._.Est._.Rev." localSheetId="0" hidden="1">'ESE139'!#REF!</definedName>
    <definedName name="_xlnm.Print_Area" localSheetId="0">'ESE139'!$A$24:$D$105</definedName>
    <definedName name="Rwvu.Cap._.Proj._.Approp." localSheetId="0" hidden="1">'ESE139'!$A:$A</definedName>
    <definedName name="Rwvu.Cap._.Proj._.Est._.Rev." localSheetId="0" hidden="1">'ESE139'!$A:$A</definedName>
    <definedName name="Rwvu.Enterprise._.Funds." localSheetId="0" hidden="1">'ESE139'!$A:$A</definedName>
    <definedName name="Rwvu.Expend._.Trust._.Approp." localSheetId="0" hidden="1">'ESE139'!$A:$A</definedName>
    <definedName name="Rwvu.Expend._.Trust._.Est._.Rev." localSheetId="0" hidden="1">'ESE139'!$A:$A</definedName>
    <definedName name="Rwvu.Internal._.Service._.Funds." localSheetId="0" hidden="1">'ESE139'!$A:$A</definedName>
    <definedName name="Rwvu.Nonexpend._.Trust._.Funds." localSheetId="0" hidden="1">'ESE139'!$A:$A</definedName>
    <definedName name="Swvu.Cap._.Proj._.Approp." localSheetId="0" hidden="1">'ESE139'!$B$596:$M$638</definedName>
    <definedName name="Swvu.Cap._.Proj._.Est._.Rev." localSheetId="0" hidden="1">'ESE139'!$B$535:$N$593</definedName>
    <definedName name="Swvu.Debt._.Service._.Approp." localSheetId="0" hidden="1">'ESE139'!$B$498:$J$532</definedName>
    <definedName name="Swvu.Debt._.Service._.Est._.Rev." localSheetId="0" hidden="1">'ESE139'!$B$446:$J$495</definedName>
    <definedName name="Swvu.Enterprise._.Funds." localSheetId="0" hidden="1">'ESE139'!$B$721:$K$782</definedName>
    <definedName name="Swvu.Expend._.Trust._.Approp." localSheetId="0" hidden="1">'ESE139'!#REF!</definedName>
    <definedName name="Swvu.Expend._.Trust._.Est._.Rev." localSheetId="0" hidden="1">'ESE139'!#REF!</definedName>
    <definedName name="Swvu.Gen._.Approp." localSheetId="0" hidden="1">'ESE139'!$B$109:$K$157</definedName>
    <definedName name="Swvu.Gen._.Est._.Rev." localSheetId="0" hidden="1">'ESE139'!$B$24:$D$105</definedName>
    <definedName name="Swvu.Internal._.Service._.Funds." localSheetId="0" hidden="1">'ESE139'!$B$785:$K$846</definedName>
    <definedName name="Swvu.Millages." localSheetId="0" hidden="1">'ESE139'!$B$1:$E$22</definedName>
    <definedName name="Swvu.Nonexpend._.Trust._.Funds." localSheetId="0" hidden="1">'ESE139'!#REF!</definedName>
    <definedName name="Swvu.Spe._.Rev._.FS._.Approp." localSheetId="0" hidden="1">'ESE139'!$B$209:$D$250</definedName>
    <definedName name="Swvu.Spe._.Rev._.FS._.Est._.Rev." localSheetId="0" hidden="1">'ESE139'!$B$158:$D$206</definedName>
    <definedName name="Swvu.Spe._.Rev._.Other._.Approp." localSheetId="0" hidden="1">'ESE139'!#REF!</definedName>
    <definedName name="Swvu.Spe._.Rev._.Other._.Est._.Rev." localSheetId="0" hidden="1">'ESE139'!#REF!</definedName>
    <definedName name="wrn.All._.Funds." hidden="1">{"pg  1 Millages",#N/A,FALSE,"ESE139";"pg  2 General Fund",#N/A,FALSE,"ESE139";"pg  3 General Fund",#N/A,FALSE,"ESE139";"pg  4 Food Services",#N/A,FALSE,"ESE139";"pg  5 Food Services",#N/A,FALSE,"ESE139";"pg  6 Other Federal Programs",#N/A,FALSE,"ESE139";"pg  7 Other Federal Programs",#N/A,FALSE,"ESE139";"pg  8 Targeted ARRA Stimulus Funds",#N/A,FALSE,"ESE139";"pg  9 Targeted ARRA Stimulus Funds",#N/A,FALSE,"ESE139";"pg 10 Other ARRA Stimulus Grants",#N/A,FALSE,"ESE139";"pg 11 Other ARRA Stimulus Grants",#N/A,FALSE,"ESE139";"Pg 12 Race To The Top",#N/A,FALSE,"ESE139";"pg 13 Race To The Top",#N/A,FALSE,"ESE139";"pg 14 Misc Special Revenue",#N/A,FALSE,"ESE139";"pg 15 Misc Special Revenue",#N/A,FALSE,"ESE139";"pg 16 Debt Service",#N/A,FALSE,"ESE139";"pg 17 Debt Service",#N/A,FALSE,"ESE139";"pg 18 Capital Projects",#N/A,FALSE,"ESE139";"pg 19 Capital Projects",#N/A,FALSE,"ESE139";"pg 20 Permanent Fund",#N/A,FALSE,"ESE139";"pg 21 Permanent Fund",#N/A,FALSE,"ESE139";"pg 22 Enterprise Funds",#N/A,FALSE,"ESE139";"pg 23 Internal Service Funds",#N/A,FALSE,"ESE139"}</definedName>
    <definedName name="wrn.Section._.1._.Millage." hidden="1">{"pg  1 Millages",#N/A,FALSE,"ESE139"}</definedName>
    <definedName name="wrn.Section._.2._.General._.Fund." hidden="1">{"pg  2 General Fund",#N/A,FALSE,"ESE139";"pg  3 General Fund",#N/A,FALSE,"ESE139"}</definedName>
    <definedName name="wrn.Section._.3._.Food._.Services." hidden="1">{"pg  4 Food Services",#N/A,FALSE,"ESE139";"pg  5 Food Services",#N/A,FALSE,"ESE139"}</definedName>
    <definedName name="wrn.Section._.4._.Special._.Revenue._.Other." hidden="1">{"pg  6 Other Federal Programs",#N/A,FALSE,"ESE139";"pg  7 Other Federal Programs",#N/A,FALSE,"ESE139"}</definedName>
    <definedName name="wrn.Section._.5._.Federal._.Stimulus._.Funds." hidden="1">{"pg  8 Targeted ARRA Stimulus Funds",#N/A,FALSE,"ESE139";"pg  9 Targeted ARRA Stimulus Funds",#N/A,FALSE,"ESE139";"pg 10 Other ARRA Stimulus Grants",#N/A,FALSE,"ESE139";"pg 11 Other ARRA Stimulus Grants",#N/A,FALSE,"ESE139";"Pg 12 Race To The Top",#N/A,FALSE,"ESE139";"pg 13 Race To The Top",#N/A,FALSE,"ESE139"}</definedName>
    <definedName name="wrn.Section._.6._.Special._.Revenue._.Misc.." hidden="1">{"pg 14 Misc Special Revenue",#N/A,FALSE,"ESE139";"pg 15 Misc Special Revenue",#N/A,FALSE,"ESE139"}</definedName>
    <definedName name="wrn.Section._.7._.Debt._.Service._.Funds." hidden="1">{"pg 16 Debt Service",#N/A,FALSE,"ESE139";"pg 17 Debt Service",#N/A,FALSE,"ESE139"}</definedName>
    <definedName name="wrn.Section._.8._.Capital._.Projects._.Funds." hidden="1">{"pg 18 Capital Projects",#N/A,FALSE,"ESE139";"pg 19 Capital Projects",#N/A,FALSE,"ESE139"}</definedName>
    <definedName name="wrn.Section._.9._.Permanent._.Fund." hidden="1">{"pg 20 Permanent Fund",#N/A,FALSE,"ESE139";"pg 21 Permanent Fund",#N/A,FALSE,"ESE139"}</definedName>
    <definedName name="wrn.Section10._.Enterprise._.Funds." hidden="1">{"pg 22 Enterprise Funds",#N/A,FALSE,"ESE139"}</definedName>
    <definedName name="wrn.Section11._.Internal._.Service._.Funds." hidden="1">{"pg 23 Internal Service Funds",#N/A,FALSE,"ESE139"}</definedName>
    <definedName name="wvu.Cap._.Proj._.Approp." localSheetId="0" hidden="1">{TRUE,TRUE,0.4,-15.8,385.2,202.8,FALSE,FALSE,TRUE,FALSE,0,2,#N/A,619,#N/A,2.1949685534591197,11.653846153846153,1,FALSE,FALSE,3,TRUE,1,FALSE,75,"Swvu.Cap._.Proj._.Approp.","ACwvu.Cap._.Proj._.Approp.",#N/A,FALSE,FALSE,0.001,0.001,0.001,0.001,2,"","",TRUE,TRUE,FALSE,FALSE,1,#N/A,1,1,"=R625C2:R665C13",FALSE,"Rwvu.Cap._.Proj._.Approp.",#N/A,FALSE,FALSE,FALSE,5,300,300,FALSE,FALSE,TRUE,TRUE,TRUE}</definedName>
    <definedName name="wvu.Cap._.Proj._.Est._.Rev." localSheetId="0" hidden="1">{TRUE,TRUE,0.4,-15.8,385.2,202.8,FALSE,FALSE,TRUE,FALSE,0,2,#N/A,573,#N/A,2.1949685534591197,11.407407407407407,1,FALSE,FALSE,3,TRUE,1,FALSE,75,"Swvu.Cap._.Proj._.Est._.Rev.","ACwvu.Cap._.Proj._.Est._.Rev.",#N/A,FALSE,FALSE,0.001,0.001,0.001,0.001,2,"","",TRUE,TRUE,FALSE,FALSE,1,#N/A,1,1,"=R572C2:R613C13",FALSE,"Rwvu.Cap._.Proj._.Est._.Rev.",#N/A,FALSE,FALSE,FALSE,5,300,300,FALSE,FALSE,TRUE,TRUE,TRUE}</definedName>
    <definedName name="wvu.Debt._.Service._.Approp." localSheetId="0" hidden="1">{TRUE,TRUE,-0.8,-17,387.6,205.2,FALSE,FALSE,TRUE,FALSE,0,1,#N/A,524,#N/A,1.975970425138632,9.4,1,FALSE,FALSE,3,TRUE,1,FALSE,100,"Swvu.Debt._.Service._.Approp.","ACwvu.Debt._.Service._.Approp.",#N/A,FALSE,FALSE,0.001,0.001,0.001,0.001,2,"","",TRUE,TRUE,FALSE,FALSE,1,#N/A,1,1,"=R527C2:R561C10",FALSE,#N/A,#N/A,FALSE,FALSE,FALSE,5,600,600,FALSE,FALSE,TRUE,TRUE,TRUE}</definedName>
    <definedName name="wvu.Debt._.Service._.Est._.Rev." localSheetId="0" hidden="1">{TRUE,TRUE,-1.25,-15.5,465,200.25,FALSE,FALSE,TRUE,FALSE,0,1,#N/A,466,#N/A,2.6424242424242426,9.952380952380953,1,FALSE,FALSE,3,TRUE,1,FALSE,100,"Swvu.Debt._.Service._.Est._.Rev.","ACwvu.Debt._.Service._.Est._.Rev.",#N/A,FALSE,FALSE,0.001,0.001,0.001,0.001,2,"","",TRUE,TRUE,FALSE,FALSE,1,#N/A,1,1,"=R469C2:R516C10",FALSE,#N/A,#N/A,FALSE,FALSE,FALSE,5,300,300,FALSE,FALSE,TRUE,TRUE,TRUE}</definedName>
    <definedName name="wvu.Enterprise._.Funds." localSheetId="0" hidden="1">{TRUE,TRUE,-2.75,-17,484.5,255.75,FALSE,FALSE,TRUE,FALSE,0,2,#N/A,671,#N/A,3.2661290322580645,17.8125,1,FALSE,FALSE,3,TRUE,1,FALSE,75,"Swvu.Enterprise._.Funds.","ACwvu.Enterprise._.Funds.",#N/A,FALSE,FALSE,0.001,0.001,0.001,0.001,2,"","",TRUE,TRUE,FALSE,FALSE,1,#N/A,1,1,"=R671C2:R725C11",FALSE,"Rwvu.Enterprise._.Funds.",#N/A,FALSE,FALSE,FALSE,5,600,600,FALSE,FALSE,TRUE,TRUE,TRUE}</definedName>
    <definedName name="wvu.Expend._.Trust._.Approp." localSheetId="0" hidden="1">{TRUE,TRUE,0.4,-15.8,385.2,202.8,FALSE,FALSE,TRUE,FALSE,0,2,#N/A,907,#N/A,2.1949685534591197,11.44,1,FALSE,FALSE,3,TRUE,1,FALSE,75,"Swvu.Expend._.Trust._.Approp.","ACwvu.Expend._.Trust._.Approp.",#N/A,FALSE,FALSE,0.001,0.001,0.001,0.001,2,"","",TRUE,TRUE,FALSE,FALSE,1,#N/A,1,1,"=R909C2:R947C11",FALSE,"Rwvu.Expend._.Trust._.Approp.",#N/A,FALSE,FALSE,FALSE,5,300,300,FALSE,FALSE,TRUE,TRUE,TRUE}</definedName>
    <definedName name="wvu.Expend._.Trust._.Est._.Rev." localSheetId="0" hidden="1">{TRUE,TRUE,0.4,-15.8,385.2,202.8,FALSE,FALSE,TRUE,FALSE,0,2,#N/A,861,#N/A,2.1949685534591197,10.814814814814815,1,FALSE,FALSE,3,TRUE,1,FALSE,75,"Swvu.Expend._.Trust._.Est._.Rev.","ACwvu.Expend._.Trust._.Est._.Rev.",#N/A,FALSE,FALSE,0.001,0.001,0.001,0.001,2,"","",TRUE,TRUE,FALSE,FALSE,1,#N/A,1,1,"=R865C2:R898C11",FALSE,"Rwvu.Expend._.Trust._.Est._.Rev.",#N/A,FALSE,FALSE,FALSE,5,300,300,FALSE,FALSE,TRUE,TRUE,TRUE}</definedName>
    <definedName name="wvu.Gen._.Approp." localSheetId="0" hidden="1">{TRUE,TRUE,-2.75,-17,484.5,255.75,FALSE,FALSE,TRUE,FALSE,0,2,#N/A,163,#N/A,2.0545454545454547,12.692307692307692,1,FALSE,FALSE,3,TRUE,1,FALSE,100,"Swvu.Gen._.Approp.","ACwvu.Gen._.Approp.",#N/A,FALSE,FALSE,0.001,0.001,0.001,0.001,2,"","",TRUE,TRUE,FALSE,FALSE,1,#N/A,1,1,"=R163C2:R208C11",FALSE,#N/A,#N/A,FALSE,FALSE,FALSE,5,#N/A,#N/A,FALSE,FALSE,TRUE,TRUE,TRUE}</definedName>
    <definedName name="wvu.Gen._.Est._.Rev." localSheetId="0" hidden="1">{TRUE,TRUE,-2.75,-17,484.5,255.75,FALSE,FALSE,TRUE,FALSE,0,2,#N/A,76,#N/A,2.0545454545454547,14,1,FALSE,FALSE,3,TRUE,1,FALSE,100,"Swvu.Gen._.Est._.Rev.","ACwvu.Gen._.Est._.Rev.",#N/A,FALSE,FALSE,0.001,0.001,0.001,0.001,1,"","",TRUE,TRUE,FALSE,FALSE,1,#N/A,1,1,"=R76C2:R151C4",FALSE,#N/A,#N/A,FALSE,FALSE,FALSE,5,#N/A,#N/A,FALSE,FALSE,TRUE,TRUE,TRUE}</definedName>
    <definedName name="wvu.Internal._.Service._.Funds." localSheetId="0" hidden="1">{TRUE,TRUE,0.4,-15.8,385.2,202.8,FALSE,FALSE,TRUE,FALSE,0,2,#N/A,734,#N/A,2.1949685534591197,12.26086956521739,1,FALSE,FALSE,3,TRUE,1,FALSE,75,"Swvu.Internal._.Service._.Funds.","ACwvu.Internal._.Service._.Funds.",#N/A,FALSE,FALSE,0.001,0.001,0.001,0.001,2,"","",TRUE,TRUE,FALSE,FALSE,1,#N/A,1,1,"=R736C2:R790C11",FALSE,"Rwvu.Internal._.Service._.Funds.",#N/A,FALSE,FALSE,FALSE,5,300,300,FALSE,FALSE,TRUE,TRUE,TRUE}</definedName>
    <definedName name="wvu.Millages." localSheetId="0" hidden="1">{TRUE,TRUE,-0.8,-17,387.6,205.2,FALSE,FALSE,TRUE,FALSE,0,1,#N/A,1,#N/A,1.975970425138632,10.23076923076923,1,FALSE,FALSE,3,TRUE,1,FALSE,100,"Swvu.Millages.","ACwvu.Millages.",#N/A,FALSE,FALSE,0.001,0.001,0.001,0.001,1,"","",TRUE,TRUE,FALSE,FALSE,1,#N/A,1,1,"=R1C2:R67C5",FALSE,#N/A,#N/A,FALSE,FALSE,FALSE,5,600,600,FALSE,FALSE,TRUE,TRUE,TRUE}</definedName>
    <definedName name="wvu.Nonexpend._.Trust._.Funds." localSheetId="0" hidden="1">{TRUE,TRUE,0.4,-15.8,385.2,202.8,FALSE,FALSE,TRUE,FALSE,0,2,#N/A,796,#N/A,2.1949685534591197,12.391304347826088,1,FALSE,FALSE,3,TRUE,1,FALSE,75,"Swvu.Nonexpend._.Trust._.Funds.","ACwvu.Nonexpend._.Trust._.Funds.",#N/A,FALSE,FALSE,0.001,0.001,0.001,0.001,2,"","",TRUE,TRUE,FALSE,FALSE,1,#N/A,1,1,"=R801C2:R852C11",FALSE,"Rwvu.Nonexpend._.Trust._.Funds.",#N/A,FALSE,FALSE,FALSE,5,300,300,FALSE,FALSE,TRUE,TRUE,TRUE}</definedName>
    <definedName name="wvu.Spe._.Rev._.FS._.Approp." localSheetId="0" hidden="1">{TRUE,TRUE,-2.75,-17,484.5,255.75,FALSE,FALSE,TRUE,FALSE,0,1,#N/A,289,#N/A,2.7818181818181817,13.333333333333334,1,FALSE,FALSE,3,TRUE,1,FALSE,100,"Swvu.Spe._.Rev._.FS._.Approp.","ACwvu.Spe._.Rev._.FS._.Approp.",#N/A,FALSE,FALSE,0.001,0.001,0.001,0.001,1,"","",TRUE,TRUE,FALSE,FALSE,1,#N/A,1,1,"=R290C2:R332C4",FALSE,#N/A,#N/A,FALSE,FALSE,FALSE,5,600,600,FALSE,FALSE,TRUE,TRUE,TRUE}</definedName>
    <definedName name="wvu.Spe._.Rev._.FS._.Est._.Rev." localSheetId="0" hidden="1">{TRUE,TRUE,-2.75,-17,484.5,255.75,FALSE,FALSE,TRUE,FALSE,0,1,#N/A,219,#N/A,2.7818181818181817,11.666666666666666,1,FALSE,FALSE,3,TRUE,1,FALSE,100,"Swvu.Spe._.Rev._.FS._.Est._.Rev.","ACwvu.Spe._.Rev._.FS._.Est._.Rev.",#N/A,FALSE,FALSE,0.001,0.001,0.001,0.001,1,"","",TRUE,TRUE,FALSE,FALSE,1,#N/A,1,1,"=R219C2:R280C4",FALSE,#N/A,#N/A,FALSE,FALSE,FALSE,5,600,600,FALSE,FALSE,TRUE,TRUE,TRUE}</definedName>
    <definedName name="wvu.Spe._.Rev._.Other._.Approp." localSheetId="0" hidden="1">{TRUE,TRUE,-2.75,-17,484.5,255.75,FALSE,FALSE,TRUE,FALSE,0,1,#N/A,419,#N/A,2.7818181818181817,11.2,1,FALSE,FALSE,3,TRUE,1,FALSE,100,"Swvu.Spe._.Rev._.Other._.Approp.","ACwvu.Spe._.Rev._.Other._.Approp.",#N/A,FALSE,FALSE,0.001,0.001,0.001,0.001,2,"","",TRUE,TRUE,FALSE,FALSE,1,#N/A,1,1,"=R419C2:R459C11",FALSE,#N/A,#N/A,FALSE,FALSE,FALSE,5,600,600,FALSE,FALSE,TRUE,TRUE,TRUE}</definedName>
    <definedName name="wvu.Spe._.Rev._.Other._.Est._.Rev." localSheetId="0" hidden="1">{TRUE,TRUE,-1.25,-15.5,465,200.25,FALSE,FALSE,TRUE,FALSE,0,3,#N/A,402,#N/A,3.466666666666667,9.380952380952381,1,FALSE,FALSE,3,TRUE,1,FALSE,100,"Swvu.Spe._.Rev._.Other._.Est._.Rev.","ACwvu.Spe._.Rev._.Other._.Est._.Rev.",#N/A,FALSE,FALSE,0.001,0.001,0.001,0.001,1,"","",TRUE,TRUE,FALSE,FALSE,1,#N/A,1,1,"=R342C2:R408C4",FALSE,#N/A,#N/A,FALSE,FALSE,FALSE,5,300,300,FALSE,FALSE,TRUE,TRUE,TRUE}</definedName>
    <definedName name="Z_1463286D_494D_4AC0_955B_2D8790CDEA10_.wvu.PrintArea" localSheetId="0" hidden="1">'ESE139'!$B$594:$N$637</definedName>
    <definedName name="Z_1A856253_B2FE_4F1C_ADAC_0919348A0BBB_.wvu.PrintArea" localSheetId="0" hidden="1">'ESE139'!$B$670:$K$717</definedName>
    <definedName name="Z_280C42BC_93BE_4243_95B9_5075E1AB2A22_.wvu.PrintArea" localSheetId="0" hidden="1">'ESE139'!$B$361:$D$393</definedName>
    <definedName name="Z_2E434AA7_ABD5_47E0_8B5E_BDAE640BF2A6_.wvu.PrintArea" localSheetId="0" hidden="1">'ESE139'!$B$251:$D$309</definedName>
    <definedName name="Z_4E87FDE3_29BE_46EC_9C2C_1821CB7C6371_.wvu.PrintArea" localSheetId="0" hidden="1">'ESE139'!$B$107:$K$155</definedName>
    <definedName name="Z_5D095946_C6AA_4598_A7D2_F7910759741B_.wvu.PrintArea" localSheetId="0" hidden="1">'ESE139'!$B$1:$E$22</definedName>
    <definedName name="Z_6E8AFDE5_18ED_43FE_83D4_899C6609B85C_.wvu.PrintArea" localSheetId="0" hidden="1">'ESE139'!$B$719:$K$781</definedName>
    <definedName name="Z_6ECE67E5_6B2A_4DB5_8C20_58DC7914B86B_.wvu.PrintArea" localSheetId="0" hidden="1">'ESE139'!$B$311:$K$359</definedName>
    <definedName name="Z_73421326_0620_45DB_AC0E_C064BF1204DE_.wvu.PrintArea" localSheetId="0" hidden="1">'ESE139'!$B$783:$K$845</definedName>
    <definedName name="Z_8DFC2E45_C3FC_4A3A_B89F_C73ED844B6C8_.wvu.PrintArea" localSheetId="0" hidden="1">'ESE139'!$B$24:$D$105</definedName>
    <definedName name="Z_9AA8475F_8CC9_4BFF_9757_C7DA5DD65884_.wvu.PrintArea" localSheetId="0" hidden="1">'ESE139'!$B$639:$D$668</definedName>
    <definedName name="Z_9E2A9204_6A55_42E7_9216_E324B7DAF7F3_.wvu.PrintArea" localSheetId="0" hidden="1">'ESE139'!$B$533:$N$592</definedName>
    <definedName name="Z_9E6502BD_88DE_4C5A_91DB_6BA541141CDD_.wvu.PrintArea" localSheetId="0" hidden="1">'ESE139'!$B$208:$D$249</definedName>
    <definedName name="Z_ACD56C64_8244_4A54_AB7E_1A8E9FFEC9B9_.wvu.PrintArea" localSheetId="0" hidden="1">'ESE139'!$B$496:$K$531</definedName>
    <definedName name="Z_CA813FF4_E188_4647_8D44_2630DF8D53B2_.wvu.PrintArea" localSheetId="0" hidden="1">'ESE139'!$B$444:$K$494</definedName>
    <definedName name="Z_F309BE28_8D60_4299_987D_52B288D2594D_.wvu.PrintArea" localSheetId="0" hidden="1">'ESE139'!$B$395:$K$442</definedName>
    <definedName name="Z_FB533A98_74E7_4852_B240_13056E6CFD72_.wvu.PrintArea" localSheetId="0" hidden="1">'ESE139'!$B$158:$D$206</definedName>
  </definedNames>
  <calcPr fullCalcOnLoad="1"/>
</workbook>
</file>

<file path=xl/sharedStrings.xml><?xml version="1.0" encoding="utf-8"?>
<sst xmlns="http://schemas.openxmlformats.org/spreadsheetml/2006/main" count="1069" uniqueCount="470">
  <si>
    <t xml:space="preserve">DISTRICT SUMMARY BUDGET  </t>
  </si>
  <si>
    <t>p1</t>
  </si>
  <si>
    <t>DISTRICT MILLAGE LEVIES</t>
  </si>
  <si>
    <t>Nonvoted</t>
  </si>
  <si>
    <t>Voted</t>
  </si>
  <si>
    <t>Total</t>
  </si>
  <si>
    <t xml:space="preserve">ESE  139                                                                                                             </t>
  </si>
  <si>
    <t>p2</t>
  </si>
  <si>
    <t xml:space="preserve">DISTRICT SUMMARY BUDGET </t>
  </si>
  <si>
    <t>Account</t>
  </si>
  <si>
    <t>Number</t>
  </si>
  <si>
    <t>FEDERAL:</t>
  </si>
  <si>
    <t>STATE:</t>
  </si>
  <si>
    <t>LOCAL:</t>
  </si>
  <si>
    <t xml:space="preserve">TOTAL ESTIMATED REVENUES </t>
  </si>
  <si>
    <t>OTHER FINANCING SOURCES:</t>
  </si>
  <si>
    <t>Transfers In:</t>
  </si>
  <si>
    <t>TOTAL OTHER FINANCING SOURCES</t>
  </si>
  <si>
    <t xml:space="preserve">TOTAL ESTIMATED REVENUES, OTHER </t>
  </si>
  <si>
    <t>p3</t>
  </si>
  <si>
    <t>Totals</t>
  </si>
  <si>
    <t>Salaries</t>
  </si>
  <si>
    <t>Employee Benefits</t>
  </si>
  <si>
    <t>Purchased Services</t>
  </si>
  <si>
    <t>Energy Services</t>
  </si>
  <si>
    <t>Capital Outlay</t>
  </si>
  <si>
    <t xml:space="preserve">TOTAL APPROPRIATIONS </t>
  </si>
  <si>
    <t>OTHER FINANCING USES:</t>
  </si>
  <si>
    <t>Transfers Out:  (Function 9700)</t>
  </si>
  <si>
    <t xml:space="preserve">TOTAL OTHER FINANCING USES </t>
  </si>
  <si>
    <t>ESE 139</t>
  </si>
  <si>
    <t>p4</t>
  </si>
  <si>
    <t>FEDERAL DIRECT:</t>
  </si>
  <si>
    <t>TOTAL ESTIMATED REVENUES, OTHER FINANCING</t>
  </si>
  <si>
    <t>p5</t>
  </si>
  <si>
    <t>p6</t>
  </si>
  <si>
    <t>p7</t>
  </si>
  <si>
    <t>Motor Vehicle</t>
  </si>
  <si>
    <t>Other</t>
  </si>
  <si>
    <t>Revenue Bonds</t>
  </si>
  <si>
    <t>Debt Service</t>
  </si>
  <si>
    <t>STATE SOURCES:</t>
  </si>
  <si>
    <t>LOCAL SOURCES:</t>
  </si>
  <si>
    <t xml:space="preserve">TOTAL ESTIMATED REVENUES, OTHER FINANCING </t>
  </si>
  <si>
    <t>Transfers Out: (Function 9700)</t>
  </si>
  <si>
    <t xml:space="preserve">Capital Outlay </t>
  </si>
  <si>
    <t xml:space="preserve">Public Education Capital Outlay (PECO) </t>
  </si>
  <si>
    <t>Classrooms First Program</t>
  </si>
  <si>
    <t xml:space="preserve">District Local Capital Improvement Tax </t>
  </si>
  <si>
    <t>OTHER FINANCING SOURCES</t>
  </si>
  <si>
    <t xml:space="preserve">TOTAL ESTIMATED REVENUES, OTHER  </t>
  </si>
  <si>
    <t>p11</t>
  </si>
  <si>
    <t xml:space="preserve"> ESE 139</t>
  </si>
  <si>
    <t>z</t>
  </si>
  <si>
    <t>o</t>
  </si>
  <si>
    <t>n</t>
  </si>
  <si>
    <t>Object</t>
  </si>
  <si>
    <t>end</t>
  </si>
  <si>
    <t xml:space="preserve">Transfers In:  </t>
  </si>
  <si>
    <t>TOTAL OTHER FINANCING USES</t>
  </si>
  <si>
    <t>Consortium</t>
  </si>
  <si>
    <t>Federal Direct</t>
  </si>
  <si>
    <t>State Sources</t>
  </si>
  <si>
    <t>Local Sources</t>
  </si>
  <si>
    <t>Debt Service: (Function 9200)</t>
  </si>
  <si>
    <t>Loss Recoveries</t>
  </si>
  <si>
    <t>TOTAL APPROPRIATIONS, OTHER FINANCING</t>
  </si>
  <si>
    <t xml:space="preserve">Consortium </t>
  </si>
  <si>
    <t xml:space="preserve"> Programs</t>
  </si>
  <si>
    <t>Other Internal</t>
  </si>
  <si>
    <t>Service</t>
  </si>
  <si>
    <t>Charter School Capital Outlay Funding</t>
  </si>
  <si>
    <t>Tax Redemptions</t>
  </si>
  <si>
    <t>Miscellaneous Local Sources</t>
  </si>
  <si>
    <t>Impact Fees</t>
  </si>
  <si>
    <t>SECTION I.  ASSESSMENT AND MILLAGE LEVIES</t>
  </si>
  <si>
    <t>p12</t>
  </si>
  <si>
    <t>p13</t>
  </si>
  <si>
    <t>p10</t>
  </si>
  <si>
    <t>Page 1</t>
  </si>
  <si>
    <t>SECTION II.  GENERAL FUND - FUND 100</t>
  </si>
  <si>
    <t>Page 2</t>
  </si>
  <si>
    <t xml:space="preserve">ESE 139                                                                                                    </t>
  </si>
  <si>
    <t>SECTION II.  GENERAL FUND - FUND 100 (Continued)</t>
  </si>
  <si>
    <t>Page 3</t>
  </si>
  <si>
    <t>SECTION III.  SPECIAL REVENUE FUNDS - FOOD SERVICES - FUND 410</t>
  </si>
  <si>
    <t>Page 4</t>
  </si>
  <si>
    <t xml:space="preserve">ESE 139                                                                          </t>
  </si>
  <si>
    <t>Page 5</t>
  </si>
  <si>
    <t xml:space="preserve">SECTION III.  SPECIAL REVENUE FUNDS - FOOD SERVICES - </t>
  </si>
  <si>
    <t>FUND 410 (CONTINUED)</t>
  </si>
  <si>
    <t xml:space="preserve">ESE 139                                                                         </t>
  </si>
  <si>
    <t>Page 7</t>
  </si>
  <si>
    <t>Page 10</t>
  </si>
  <si>
    <t>Page 11</t>
  </si>
  <si>
    <t>Page 12</t>
  </si>
  <si>
    <t>Page 13</t>
  </si>
  <si>
    <t>Page 14</t>
  </si>
  <si>
    <t>BUDGET</t>
  </si>
  <si>
    <t>pNAV</t>
  </si>
  <si>
    <t>pRLE</t>
  </si>
  <si>
    <t>pCODT</t>
  </si>
  <si>
    <t>pAM</t>
  </si>
  <si>
    <t>pCIT</t>
  </si>
  <si>
    <t>pIST</t>
  </si>
  <si>
    <t>OPERATING REVENUES:</t>
  </si>
  <si>
    <t>NONOPERATING REVENUES:</t>
  </si>
  <si>
    <t>TOTAL OPERATING REVENUES, NONOPERATING</t>
  </si>
  <si>
    <t>OPERATING EXPENSES: (Function 9900)</t>
  </si>
  <si>
    <t>NONOPERATING EXPENSES: (Function 9900)</t>
  </si>
  <si>
    <t>TOTAL OPERATING EXPENSES, NONOPERATING</t>
  </si>
  <si>
    <t>Loans</t>
  </si>
  <si>
    <t>FEDERAL THROUGH STATE AND LOCAL:</t>
  </si>
  <si>
    <t>Sale of Capital Assets</t>
  </si>
  <si>
    <t>B.  Millage Levies on Nonexempt Property:</t>
  </si>
  <si>
    <t>TOTAL MILLS</t>
  </si>
  <si>
    <t xml:space="preserve">Federal Impact, Current Operations </t>
  </si>
  <si>
    <t xml:space="preserve">Reserve Officers Training Corps (ROTC) </t>
  </si>
  <si>
    <t>Miscellaneous Federal Direct</t>
  </si>
  <si>
    <t>Total Federal Direct</t>
  </si>
  <si>
    <t>Medicaid</t>
  </si>
  <si>
    <t>National Forest Funds</t>
  </si>
  <si>
    <t>Federal Through Local</t>
  </si>
  <si>
    <t>Total Federal Through State And Local</t>
  </si>
  <si>
    <t>Florida Education Finance Program (FEFP)</t>
  </si>
  <si>
    <t>Workforce Development</t>
  </si>
  <si>
    <t>Workforce  Development Capitalization Incentive Grant</t>
  </si>
  <si>
    <t>Workforce Education Performance Incentive</t>
  </si>
  <si>
    <t>Adults With Disabilities</t>
  </si>
  <si>
    <t>Diagnostic and Learning Resources Centers</t>
  </si>
  <si>
    <t xml:space="preserve">State Forest Funds </t>
  </si>
  <si>
    <t>State License Tax</t>
  </si>
  <si>
    <t>Class Size Reduction Operating Funds</t>
  </si>
  <si>
    <t xml:space="preserve">Preschool Projects </t>
  </si>
  <si>
    <t>Reading Programs</t>
  </si>
  <si>
    <t>Total State</t>
  </si>
  <si>
    <t>Payment in Lieu of Taxes</t>
  </si>
  <si>
    <t>Excess Fees</t>
  </si>
  <si>
    <t>Adult General Education Course Fees</t>
  </si>
  <si>
    <t>Continuing Workforce Education Course Fees</t>
  </si>
  <si>
    <t>Capital Improvement Fees</t>
  </si>
  <si>
    <t>Postsecondary Lab Fees</t>
  </si>
  <si>
    <t>Lifelong Learning Fees</t>
  </si>
  <si>
    <t>Financial Aid Fees</t>
  </si>
  <si>
    <t>Other Student Fees</t>
  </si>
  <si>
    <t>Preschool Program Fees</t>
  </si>
  <si>
    <t>Prekindergarten Early Intervention Fees</t>
  </si>
  <si>
    <t>Total Local</t>
  </si>
  <si>
    <t>From Debt Service Funds</t>
  </si>
  <si>
    <t>From Capital Projects Funds</t>
  </si>
  <si>
    <t xml:space="preserve">From Special Revenue Funds </t>
  </si>
  <si>
    <t>From Internal Service Funds</t>
  </si>
  <si>
    <t>From Enterprise Funds</t>
  </si>
  <si>
    <t xml:space="preserve">Total Transfers In </t>
  </si>
  <si>
    <t xml:space="preserve">Instruction </t>
  </si>
  <si>
    <t xml:space="preserve">Instructional Media Services </t>
  </si>
  <si>
    <t>Instruction and Curriculum Development Services</t>
  </si>
  <si>
    <t>Instructional Staff Training Services</t>
  </si>
  <si>
    <t xml:space="preserve">General Administration </t>
  </si>
  <si>
    <t>School Administration</t>
  </si>
  <si>
    <t>Facilities Acquisition and Construction</t>
  </si>
  <si>
    <t>Fiscal Services</t>
  </si>
  <si>
    <t xml:space="preserve">Central Services </t>
  </si>
  <si>
    <t xml:space="preserve">Operation of Plant </t>
  </si>
  <si>
    <t xml:space="preserve">Maintenance of Plant </t>
  </si>
  <si>
    <t>Administrative Technology Services</t>
  </si>
  <si>
    <t xml:space="preserve">Community Services </t>
  </si>
  <si>
    <t>To Debt Service Funds</t>
  </si>
  <si>
    <t>To Capital Projects Funds</t>
  </si>
  <si>
    <t xml:space="preserve">To Special Revenue Funds </t>
  </si>
  <si>
    <t>To Internal Service Funds</t>
  </si>
  <si>
    <t>To Enterprise Funds</t>
  </si>
  <si>
    <t>Total Transfers Out</t>
  </si>
  <si>
    <t>AND FUND BALANCE</t>
  </si>
  <si>
    <t>National School Lunch Act</t>
  </si>
  <si>
    <t>Miscellaneous Federal Through State</t>
  </si>
  <si>
    <t>School Breakfast Supplement</t>
  </si>
  <si>
    <t>School Lunch Supplement</t>
  </si>
  <si>
    <t xml:space="preserve">Food Service </t>
  </si>
  <si>
    <t>Other Miscellaneous Local Sources</t>
  </si>
  <si>
    <t>From General Fund</t>
  </si>
  <si>
    <t xml:space="preserve">Salaries </t>
  </si>
  <si>
    <t xml:space="preserve">Purchased Services </t>
  </si>
  <si>
    <t xml:space="preserve">Materials and Supplies </t>
  </si>
  <si>
    <t>Transfers Out  (Function 9700)</t>
  </si>
  <si>
    <t>To General Fund</t>
  </si>
  <si>
    <t xml:space="preserve">Interfund </t>
  </si>
  <si>
    <t xml:space="preserve">AND FUND BALANCE </t>
  </si>
  <si>
    <t>Community Action Programs</t>
  </si>
  <si>
    <t xml:space="preserve">Elementary and Secondary Education Act, Title I </t>
  </si>
  <si>
    <t>Interfund</t>
  </si>
  <si>
    <t>Food Services</t>
  </si>
  <si>
    <t>Total Transfers In</t>
  </si>
  <si>
    <t>SOURCES AND FUND BALANCE</t>
  </si>
  <si>
    <t>Instruction</t>
  </si>
  <si>
    <t>Instructional Media Services</t>
  </si>
  <si>
    <t xml:space="preserve">Instruction and Curriculum Development Services   </t>
  </si>
  <si>
    <t>General Administration</t>
  </si>
  <si>
    <t>Central Services</t>
  </si>
  <si>
    <t>Operation of Plant</t>
  </si>
  <si>
    <t>Maintenance of Plant</t>
  </si>
  <si>
    <t>Community Services</t>
  </si>
  <si>
    <t>Other Capital Outlay</t>
  </si>
  <si>
    <t>TOTAL APPROPRIATIONS</t>
  </si>
  <si>
    <t>SBE/COBI Bond Interest</t>
  </si>
  <si>
    <t>Total State Sources</t>
  </si>
  <si>
    <t>Rent</t>
  </si>
  <si>
    <t>Total Local Sources</t>
  </si>
  <si>
    <t>TOTAL ESTIMATED REVENUES</t>
  </si>
  <si>
    <t>From Special Revenue Funds</t>
  </si>
  <si>
    <t>Interfund (Debt Service Only)</t>
  </si>
  <si>
    <t>Redemption of Principal</t>
  </si>
  <si>
    <t xml:space="preserve">Interest </t>
  </si>
  <si>
    <t>Dues and Fees</t>
  </si>
  <si>
    <t>To Special Revenue Funds</t>
  </si>
  <si>
    <t xml:space="preserve">Sale of Capital Assets </t>
  </si>
  <si>
    <t>Interfund (Capital Projects Only)</t>
  </si>
  <si>
    <t>Buildings and Fixed Equipment</t>
  </si>
  <si>
    <t xml:space="preserve">Motor Vehicles (Including Buses) </t>
  </si>
  <si>
    <t xml:space="preserve">Land </t>
  </si>
  <si>
    <t>Improvements Other Than Buildings</t>
  </si>
  <si>
    <t xml:space="preserve">Remodeling and Renovations </t>
  </si>
  <si>
    <t>Computer Software</t>
  </si>
  <si>
    <t>Interest</t>
  </si>
  <si>
    <t xml:space="preserve">Charges for Services </t>
  </si>
  <si>
    <t>Charges for Sales</t>
  </si>
  <si>
    <t>Premium Revenue</t>
  </si>
  <si>
    <t>Total Operating Revenues</t>
  </si>
  <si>
    <t>Gain on Disposition of Assets</t>
  </si>
  <si>
    <t>Interfund Transfers (Enterprise Funds Only)</t>
  </si>
  <si>
    <t>Total Operating Expenses</t>
  </si>
  <si>
    <t>Loss on Disposition of Assets</t>
  </si>
  <si>
    <t>Total Nonoperating Expenses</t>
  </si>
  <si>
    <t>Food Services: (Function 7600)</t>
  </si>
  <si>
    <t>p14</t>
  </si>
  <si>
    <t>p15</t>
  </si>
  <si>
    <t>p16</t>
  </si>
  <si>
    <t>Individuals with Disabilities Education Act (IDEA)</t>
  </si>
  <si>
    <t>ARRA Economic</t>
  </si>
  <si>
    <r>
      <t xml:space="preserve">Capital Outlay </t>
    </r>
    <r>
      <rPr>
        <i/>
        <sz val="12"/>
        <rFont val="Times New Roman"/>
        <family val="1"/>
      </rPr>
      <t>(Function 9300)</t>
    </r>
  </si>
  <si>
    <t>District Discretionary Lottery Funds</t>
  </si>
  <si>
    <t>pPPFA</t>
  </si>
  <si>
    <t>pCIDT</t>
  </si>
  <si>
    <t>District Debt Service Taxes</t>
  </si>
  <si>
    <t>Interfund Transfers (Internal Service Funds Only)</t>
  </si>
  <si>
    <t>3.  Discretionary Operating</t>
  </si>
  <si>
    <t>1.  Required Local Effort</t>
  </si>
  <si>
    <t>pACIT</t>
  </si>
  <si>
    <t>TOTAL ENDING FUND BALANCE</t>
  </si>
  <si>
    <t xml:space="preserve">AND FUND BALANCES </t>
  </si>
  <si>
    <t>TOTAL ENDING FUND BALANCES</t>
  </si>
  <si>
    <t>DO NOT MAKE CHANGES TO THIS CODE</t>
  </si>
  <si>
    <t>Self-Insurance</t>
  </si>
  <si>
    <t>Other Enterprise</t>
  </si>
  <si>
    <t>Programs</t>
  </si>
  <si>
    <t>FEDERAL DIRECT SOURCES:</t>
  </si>
  <si>
    <t>Total Federal Direct Sources</t>
  </si>
  <si>
    <t>Bonds</t>
  </si>
  <si>
    <t>District</t>
  </si>
  <si>
    <t xml:space="preserve">ARRA </t>
  </si>
  <si>
    <t>p8</t>
  </si>
  <si>
    <t>Page 8</t>
  </si>
  <si>
    <t>p9</t>
  </si>
  <si>
    <t>Page 9</t>
  </si>
  <si>
    <t xml:space="preserve">Board  </t>
  </si>
  <si>
    <t>Issuance of Bonds</t>
  </si>
  <si>
    <t>To Permanent Funds</t>
  </si>
  <si>
    <t>SECTION IV.  SPECIAL REVENUE FUNDS - OTHER FEDERAL PROGRAMS - FUND 420 (Continued)</t>
  </si>
  <si>
    <t xml:space="preserve">SECTION IV.  SPECIAL REVENUE FUNDS - OTHER FEDERAL PROGRAMS - FUND 420                                                                                                                                </t>
  </si>
  <si>
    <t xml:space="preserve">Page 6 </t>
  </si>
  <si>
    <t>From Permanent Funds</t>
  </si>
  <si>
    <t>Stimulus Debt Service</t>
  </si>
  <si>
    <t>Improvement</t>
  </si>
  <si>
    <t>Total Federal Through State and Local</t>
  </si>
  <si>
    <t xml:space="preserve">Tuition </t>
  </si>
  <si>
    <t>Investment Income</t>
  </si>
  <si>
    <t xml:space="preserve">School-Age Child Care Fees </t>
  </si>
  <si>
    <t xml:space="preserve">Student Transportation Services </t>
  </si>
  <si>
    <t xml:space="preserve">Total Federal Through State and Local </t>
  </si>
  <si>
    <t xml:space="preserve">FEDERAL THROUGH STATE AND LOCAL:   </t>
  </si>
  <si>
    <t xml:space="preserve">LOCAL:  </t>
  </si>
  <si>
    <t xml:space="preserve">Total Local   </t>
  </si>
  <si>
    <t xml:space="preserve">County Local Sales Tax </t>
  </si>
  <si>
    <t xml:space="preserve">School District Local Sales Tax </t>
  </si>
  <si>
    <t>Proceeds of Lease-Purchase Agreements</t>
  </si>
  <si>
    <t>p17</t>
  </si>
  <si>
    <t>County Local Sales Tax</t>
  </si>
  <si>
    <t>School District Local Sales Tax</t>
  </si>
  <si>
    <t>Federal Through State and Local</t>
  </si>
  <si>
    <r>
      <t>Miscellaneous</t>
    </r>
    <r>
      <rPr>
        <strike/>
        <sz val="12"/>
        <rFont val="Times New Roman"/>
        <family val="1"/>
      </rPr>
      <t xml:space="preserve"> </t>
    </r>
  </si>
  <si>
    <t xml:space="preserve">Other </t>
  </si>
  <si>
    <t xml:space="preserve">Total Federal Through State and Local   </t>
  </si>
  <si>
    <t xml:space="preserve">   Other Miscellaneous Local Sources</t>
  </si>
  <si>
    <t>Capital Outlay 
Bond Issues</t>
  </si>
  <si>
    <t>(COBI)</t>
  </si>
  <si>
    <t xml:space="preserve">Special
 Act </t>
  </si>
  <si>
    <t>Public Education
Capital Outlay</t>
  </si>
  <si>
    <t>(PECO)</t>
  </si>
  <si>
    <t xml:space="preserve">Capital Outlay 
and </t>
  </si>
  <si>
    <t>Nonvoted Capital
 Improvement</t>
  </si>
  <si>
    <t>Voted
 Capital</t>
  </si>
  <si>
    <t>Other
Capital</t>
  </si>
  <si>
    <t>Projects</t>
  </si>
  <si>
    <t>ARRA
 Economic Stimulus</t>
  </si>
  <si>
    <t xml:space="preserve"> Capital Projects</t>
  </si>
  <si>
    <t>Total Nonoperating Revenues</t>
  </si>
  <si>
    <t>Other (including Depreciation)</t>
  </si>
  <si>
    <t xml:space="preserve">Other (including Depreciation)  </t>
  </si>
  <si>
    <t xml:space="preserve">Capital Outlay
 Bond Issues </t>
  </si>
  <si>
    <t>Public Education
 Capital Outlay</t>
  </si>
  <si>
    <t xml:space="preserve">Capital Outlay
 and </t>
  </si>
  <si>
    <t xml:space="preserve">Debt Service </t>
  </si>
  <si>
    <t>Nonvoted Capital
Improvement</t>
  </si>
  <si>
    <t>Other
 Capital</t>
  </si>
  <si>
    <t>Special Act</t>
  </si>
  <si>
    <t>District
Bonds</t>
  </si>
  <si>
    <t>Account
Number</t>
  </si>
  <si>
    <t>Florida School Recognition Funds</t>
  </si>
  <si>
    <t>Full-Service Schools Program</t>
  </si>
  <si>
    <t>Gifts, Grants and Bequests</t>
  </si>
  <si>
    <t>TOTAL APPROPRIATIONS, OTHER FINANCING USES</t>
  </si>
  <si>
    <t>Other Schools, Courses and Classes Fees</t>
  </si>
  <si>
    <t xml:space="preserve">FINANCING SOURCES AND FUND BALANCE </t>
  </si>
  <si>
    <t xml:space="preserve">SOURCES AND FUND BALANCE </t>
  </si>
  <si>
    <t>SOURCES AND FUND BALANCES</t>
  </si>
  <si>
    <t>Refunds of Prior Year's Expenditures</t>
  </si>
  <si>
    <t xml:space="preserve">FINANCING SOURCES AND FUND BALANCES </t>
  </si>
  <si>
    <t xml:space="preserve">Furniture, Fixtures and Equipment </t>
  </si>
  <si>
    <t>FINANCING SOURCES AND FUND BALANCE</t>
  </si>
  <si>
    <t>USES AND FUND BALANCE</t>
  </si>
  <si>
    <t>REVENUES, TRANSFERS IN AND NET POSITION</t>
  </si>
  <si>
    <t>EXPENSES, TRANSFERS OUT AND NET POSITION</t>
  </si>
  <si>
    <t>4.  Additional Operating</t>
  </si>
  <si>
    <t>5.  Additional Capital Improvement</t>
  </si>
  <si>
    <t>6.  Local Capital Improvement</t>
  </si>
  <si>
    <t>7.  Discretionary Capital Improvement</t>
  </si>
  <si>
    <t>8.  Debt Service</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</si>
  <si>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</si>
  <si>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</si>
  <si>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</si>
  <si>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</si>
  <si>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</si>
  <si>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</si>
  <si>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</si>
  <si>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</si>
  <si>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</si>
  <si>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</si>
  <si>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</si>
  <si>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</si>
  <si>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</si>
  <si>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</si>
  <si>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</si>
  <si>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</si>
  <si>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</si>
  <si>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</si>
  <si>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</si>
  <si>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</si>
  <si>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</si>
  <si>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</si>
  <si>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</si>
  <si>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</si>
  <si>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</si>
  <si>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</si>
  <si>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</si>
  <si>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</si>
  <si>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</si>
  <si>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</si>
  <si>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</si>
  <si>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</si>
  <si>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</si>
  <si>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</si>
  <si>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</si>
  <si>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</si>
  <si>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</si>
  <si>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</si>
  <si>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</si>
  <si>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</si>
  <si>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</si>
  <si>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</si>
  <si>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</si>
  <si>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</si>
  <si>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</si>
  <si>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</si>
  <si>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</si>
  <si>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</si>
  <si>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</si>
  <si>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</si>
  <si>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</si>
  <si>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</si>
  <si>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</si>
  <si>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</si>
  <si>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LUCIE</t>
  </si>
  <si>
    <t>SANTA ROSA</t>
  </si>
  <si>
    <t>SARASOTA</t>
  </si>
  <si>
    <t>SEMINOLE</t>
  </si>
  <si>
    <t>SUMTER</t>
  </si>
  <si>
    <t>SUWANNEE</t>
  </si>
  <si>
    <t>TAYLOR</t>
  </si>
  <si>
    <t>UNION</t>
  </si>
  <si>
    <t>VOLUSIA</t>
  </si>
  <si>
    <t>WAKULLA</t>
  </si>
  <si>
    <t>WALTON</t>
  </si>
  <si>
    <t>WASHINGTON</t>
  </si>
  <si>
    <t>Select District:</t>
  </si>
  <si>
    <t>Select Year Ended June 30:</t>
  </si>
  <si>
    <t>Pell Grants</t>
  </si>
  <si>
    <t>Audiovisual Materials</t>
  </si>
  <si>
    <t>2.  Prior-Period Funding Adjustment Millage</t>
  </si>
  <si>
    <r>
      <t>USDA-Donated Commodities</t>
    </r>
    <r>
      <rPr>
        <sz val="12"/>
        <color indexed="10"/>
        <rFont val="Times New Roman"/>
        <family val="1"/>
      </rPr>
      <t xml:space="preserve"> </t>
    </r>
  </si>
  <si>
    <t>(Section 1011.71(2), F.S.)</t>
  </si>
  <si>
    <t xml:space="preserve">Library Books (New Libraries)  </t>
  </si>
  <si>
    <r>
      <t>Appropriations: (Functions 7400/9200)</t>
    </r>
    <r>
      <rPr>
        <i/>
        <sz val="12"/>
        <color indexed="10"/>
        <rFont val="Times New Roman"/>
        <family val="1"/>
      </rPr>
      <t xml:space="preserve"> </t>
    </r>
  </si>
  <si>
    <t>Head Start</t>
  </si>
  <si>
    <t>Workforce Innovation and Opportunity Act</t>
  </si>
  <si>
    <t>Career and Technical Education</t>
  </si>
  <si>
    <t>Language Instruction - Title III</t>
  </si>
  <si>
    <t>Twenty-First Century Schools - Title IV</t>
  </si>
  <si>
    <t>Postsecondary Career Certificate and Applied Technology Diploma</t>
  </si>
  <si>
    <t xml:space="preserve">District School Taxes </t>
  </si>
  <si>
    <r>
      <t>Gifts, Grants and Bequests</t>
    </r>
    <r>
      <rPr>
        <sz val="12"/>
        <color indexed="10"/>
        <rFont val="Times New Roman"/>
        <family val="1"/>
      </rPr>
      <t xml:space="preserve"> </t>
    </r>
  </si>
  <si>
    <t>SMART Schools Small County Assistance Program</t>
  </si>
  <si>
    <t>Class Size Reduction Capital Outlay</t>
  </si>
  <si>
    <t xml:space="preserve">Student Support Services </t>
  </si>
  <si>
    <t>Student Support Services</t>
  </si>
  <si>
    <t>Other Miscellaneous State Revenues</t>
  </si>
  <si>
    <t xml:space="preserve">Other Miscellaneous State Revenues </t>
  </si>
  <si>
    <t>Instruction-Related Technology</t>
  </si>
  <si>
    <t>Other Operating Revenues</t>
  </si>
  <si>
    <t>State Through Local</t>
  </si>
  <si>
    <t>Sections 1011.14 &amp;</t>
  </si>
  <si>
    <t>1011.15, F.S., Loans</t>
  </si>
  <si>
    <t>Sections 1011.14 &amp;
1011.15, F.S.,</t>
  </si>
  <si>
    <r>
      <t>GED</t>
    </r>
    <r>
      <rPr>
        <vertAlign val="superscript"/>
        <sz val="12"/>
        <rFont val="Times New Roman"/>
        <family val="1"/>
      </rPr>
      <t>®</t>
    </r>
    <r>
      <rPr>
        <sz val="12"/>
        <rFont val="Times New Roman"/>
        <family val="1"/>
      </rPr>
      <t xml:space="preserve"> Testing Fees </t>
    </r>
  </si>
  <si>
    <t>CO&amp;DS Withheld for Administrative Expenditure</t>
  </si>
  <si>
    <t>Voluntary Prekindergarten Program (VPK)</t>
  </si>
  <si>
    <t>Materials and Supplies</t>
  </si>
  <si>
    <t>Math and Science Partnerships - Title II, Part B</t>
  </si>
  <si>
    <t>CO&amp;DS Withheld for SBE/COBI Bonds</t>
  </si>
  <si>
    <t>SBE/COBI</t>
  </si>
  <si>
    <t xml:space="preserve">CO&amp;DS Distributed </t>
  </si>
  <si>
    <t>Interest on Undistributed CO&amp;DS</t>
  </si>
  <si>
    <t>Interfund (Enterprise Funds Only)</t>
  </si>
  <si>
    <t>Interfund (Internal Service Funds Only)</t>
  </si>
  <si>
    <t>Teacher and Principal Training and Recruiting - Title II, Part A</t>
  </si>
  <si>
    <t>Proceeds from Special Facility Construction Account</t>
  </si>
  <si>
    <r>
      <t xml:space="preserve">OTHER FINANCING USES:
</t>
    </r>
    <r>
      <rPr>
        <sz val="12"/>
        <rFont val="Times New Roman"/>
        <family val="1"/>
      </rPr>
      <t>Payments to Refunding Escrow Agent (</t>
    </r>
    <r>
      <rPr>
        <i/>
        <sz val="12"/>
        <rFont val="Times New Roman"/>
        <family val="1"/>
      </rPr>
      <t>Function 9299)</t>
    </r>
  </si>
  <si>
    <t>Premium on Long-term Debt</t>
  </si>
  <si>
    <t>Sales Tax Distribution (s. 212.20(6)(d)6.a., F.S.)</t>
  </si>
  <si>
    <t>A.  Certified Taxable Value of Property in County by Property Appraiser</t>
  </si>
  <si>
    <t>ST. JOHNS</t>
  </si>
  <si>
    <t>Page 15</t>
  </si>
  <si>
    <t>Page 16</t>
  </si>
  <si>
    <t>Page 17</t>
  </si>
  <si>
    <t>SECTION V.  SPECIAL REVENUE FUNDS - MISCELLANEOUS - FUND 490</t>
  </si>
  <si>
    <t>SECTION V.  SPECIAL REVENUE FUNDS - MISCELLANEOUS - FUND 490 (Continued)</t>
  </si>
  <si>
    <t xml:space="preserve">SECTION VI.  DEBT SERVICE FUNDS  </t>
  </si>
  <si>
    <t>SECTION VI.  DEBT SERVICE FUNDS  (Continued)</t>
  </si>
  <si>
    <t xml:space="preserve">SECTION VII.  CAPITAL PROJECTS FUNDS </t>
  </si>
  <si>
    <t>SECTION VII.  CAPITAL PROJECTS FUNDS  (Continued)</t>
  </si>
  <si>
    <t>SECTION VIII.  PERMANENT FUNDS - FUND 000</t>
  </si>
  <si>
    <t>SECTION VIII.  PERMANENT FUNDS - FUND 000 (Continued)</t>
  </si>
  <si>
    <t xml:space="preserve">SECTION IX.  ENTERPRISE FUNDS  </t>
  </si>
  <si>
    <t xml:space="preserve">SECTION X.  INTERNAL SERVICE FUNDS  </t>
  </si>
  <si>
    <t xml:space="preserve">ESTIMATED REVENUES  </t>
  </si>
  <si>
    <t xml:space="preserve">APPROPRIATIONS </t>
  </si>
  <si>
    <r>
      <t xml:space="preserve">ESTIMATED REVENUES </t>
    </r>
    <r>
      <rPr>
        <b/>
        <sz val="12"/>
        <color indexed="10"/>
        <rFont val="Times New Roman"/>
        <family val="1"/>
      </rPr>
      <t xml:space="preserve"> </t>
    </r>
  </si>
  <si>
    <t xml:space="preserve">APPROPRIATIONS  </t>
  </si>
  <si>
    <t xml:space="preserve">ESTIMATED REVENUES </t>
  </si>
  <si>
    <r>
      <t>ESTIMATED REVENUES</t>
    </r>
    <r>
      <rPr>
        <b/>
        <sz val="12"/>
        <color indexed="10"/>
        <rFont val="Times New Roman"/>
        <family val="1"/>
      </rPr>
      <t xml:space="preserve">  </t>
    </r>
  </si>
  <si>
    <t xml:space="preserve">ESTIMATED EXPENSES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</si>
</sst>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0_)"/>
    <numFmt numFmtId="166" formatCode="0.000_)"/>
    <numFmt numFmtId="167" formatCode="0.00_)"/>
    <numFmt numFmtId="168" formatCode=";;;"/>
    <numFmt numFmtId="169" formatCode="0.0000"/>
    <numFmt numFmtId="170" formatCode="#,##0.0000_);\(#,##0.0000\)"/>
    <numFmt numFmtId="171" formatCode="&quot;Yes&quot;;&quot;Yes&quot;;&quot;No&quot;"/>
    <numFmt numFmtId="172" formatCode="&quot;True&quot;;&quot;True&quot;;&quot;False&quot;"/>
    <numFmt numFmtId="173" formatCode="&quot;On&quot;;&quot;On&quot;;&quot;Off&quot;"/>
    <numFmt numFmtId="174" formatCode="[$€-2]\ #,##0.00_);[Red]\([$€-2]\ #,##0.00\)"/>
  </numFmts>
  <fonts count="63">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sz val="12"/>
      <color indexed="12"/>
      <name val="Times New Roman"/>
      <family val="1"/>
    </font>
    <font>
      <sz val="12"/>
      <color indexed="8"/>
      <name val="Times New Roman"/>
      <family val="1"/>
    </font>
    <font>
      <b/>
      <sz val="12"/>
      <color indexed="8"/>
      <name val="Times New Roman"/>
      <family val="1"/>
    </font>
    <font>
      <sz val="12"/>
      <color indexed="9"/>
      <name val="Times New Roman"/>
      <family val="1"/>
    </font>
    <font>
      <sz val="8"/>
      <name val="Arial"/>
      <family val="2"/>
    </font>
    <font>
      <i/>
      <sz val="12"/>
      <name val="Times New Roman"/>
      <family val="1"/>
    </font>
    <font>
      <i/>
      <sz val="12"/>
      <color indexed="8"/>
      <name val="Times New Roman"/>
      <family val="1"/>
    </font>
    <font>
      <u val="single"/>
      <sz val="5"/>
      <color indexed="12"/>
      <name val="Arial"/>
      <family val="2"/>
    </font>
    <font>
      <u val="single"/>
      <sz val="5"/>
      <color indexed="36"/>
      <name val="Arial"/>
      <family val="2"/>
    </font>
    <font>
      <strike/>
      <sz val="12"/>
      <name val="Times New Roman"/>
      <family val="1"/>
    </font>
    <font>
      <sz val="12"/>
      <color indexed="10"/>
      <name val="Times New Roman"/>
      <family val="1"/>
    </font>
    <font>
      <i/>
      <sz val="12"/>
      <color indexed="10"/>
      <name val="Times New Roman"/>
      <family val="1"/>
    </font>
    <font>
      <b/>
      <sz val="12"/>
      <color indexed="10"/>
      <name val="Times New Roman"/>
      <family val="1"/>
    </font>
    <font>
      <vertAlign val="superscript"/>
      <sz val="12"/>
      <name val="Times New Roman"/>
      <family val="1"/>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2"/>
      <color indexed="47"/>
      <name val="Times New Roman"/>
      <family val="1"/>
    </font>
    <font>
      <sz val="12"/>
      <color indexed="30"/>
      <name val="Times New Roman"/>
      <family val="1"/>
    </font>
    <font>
      <b/>
      <sz val="12"/>
      <color indexed="30"/>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Times New Roman"/>
      <family val="1"/>
    </font>
    <font>
      <b/>
      <sz val="12"/>
      <color rgb="FFFF0000"/>
      <name val="Times New Roman"/>
      <family val="1"/>
    </font>
    <font>
      <sz val="12"/>
      <color rgb="FF0000FF"/>
      <name val="Times New Roman"/>
      <family val="1"/>
    </font>
    <font>
      <sz val="12"/>
      <color theme="0"/>
      <name val="Times New Roman"/>
      <family val="1"/>
    </font>
    <font>
      <sz val="12"/>
      <color theme="0" tint="-0.1499900072813034"/>
      <name val="Times New Roman"/>
      <family val="1"/>
    </font>
    <font>
      <sz val="12"/>
      <color rgb="FF0070C0"/>
      <name val="Times New Roman"/>
      <family val="1"/>
    </font>
    <font>
      <b/>
      <sz val="12"/>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lightGray"/>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thin"/>
      <top style="thin"/>
      <bottom style="thin"/>
    </border>
    <border>
      <left style="thin"/>
      <right style="thin"/>
      <top style="thin"/>
      <bottom style="medium"/>
    </border>
    <border>
      <left style="thin"/>
      <right style="thin"/>
      <top>
        <color indexed="63"/>
      </top>
      <bottom style="double"/>
    </border>
    <border>
      <left style="thin"/>
      <right style="thin"/>
      <top>
        <color indexed="63"/>
      </top>
      <bottom style="medium"/>
    </border>
    <border>
      <left style="thin"/>
      <right style="thin"/>
      <top style="medium"/>
      <bottom style="medium"/>
    </border>
    <border>
      <left style="thin"/>
      <right>
        <color indexed="63"/>
      </right>
      <top style="medium"/>
      <bottom>
        <color indexed="63"/>
      </bottom>
    </border>
    <border>
      <left style="thin"/>
      <right style="thin"/>
      <top style="medium"/>
      <bottom>
        <color indexed="63"/>
      </bottom>
    </border>
    <border>
      <left>
        <color indexed="63"/>
      </left>
      <right style="thin">
        <color rgb="FFFF0000"/>
      </right>
      <top>
        <color indexed="63"/>
      </top>
      <bottom>
        <color indexed="63"/>
      </bottom>
    </border>
    <border>
      <left style="thin">
        <color rgb="FFFF0000"/>
      </left>
      <right style="thin">
        <color rgb="FFFF0000"/>
      </right>
      <top style="thin">
        <color rgb="FFFF0000"/>
      </top>
      <bottom style="thin">
        <color rgb="FFFF0000"/>
      </bottom>
    </border>
    <border>
      <left>
        <color indexed="63"/>
      </left>
      <right>
        <color indexed="63"/>
      </right>
      <top style="thin">
        <color rgb="FFFF0000"/>
      </top>
      <bottom>
        <color indexed="63"/>
      </bottom>
    </border>
    <border>
      <left>
        <color indexed="63"/>
      </left>
      <right style="thin"/>
      <top style="thin"/>
      <bottom style="medium"/>
    </border>
    <border>
      <left>
        <color indexed="63"/>
      </left>
      <right style="thin"/>
      <top style="medium"/>
      <bottom style="medium"/>
    </border>
    <border>
      <left style="thin"/>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9">
    <xf numFmtId="0" fontId="0" fillId="0" borderId="0" xfId="0" applyAlignment="1">
      <alignment/>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39" fontId="4" fillId="0" borderId="12" xfId="0" applyNumberFormat="1" applyFont="1" applyFill="1" applyBorder="1" applyAlignment="1" applyProtection="1">
      <alignment/>
      <protection/>
    </xf>
    <xf numFmtId="0" fontId="4" fillId="0" borderId="11" xfId="0" applyFont="1" applyFill="1" applyBorder="1" applyAlignment="1" quotePrefix="1">
      <alignment horizontal="center"/>
    </xf>
    <xf numFmtId="39" fontId="4" fillId="0" borderId="13" xfId="0" applyNumberFormat="1" applyFont="1" applyFill="1" applyBorder="1" applyAlignment="1" applyProtection="1">
      <alignment/>
      <protection/>
    </xf>
    <xf numFmtId="0" fontId="4" fillId="0" borderId="0" xfId="0" applyFont="1" applyFill="1" applyAlignment="1" applyProtection="1">
      <alignment horizontal="left"/>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pplyProtection="1" quotePrefix="1">
      <alignment horizontal="left"/>
      <protection/>
    </xf>
    <xf numFmtId="0" fontId="5" fillId="0" borderId="0" xfId="0" applyFont="1" applyFill="1" applyBorder="1" applyAlignment="1" applyProtection="1">
      <alignment horizontal="left"/>
      <protection/>
    </xf>
    <xf numFmtId="0" fontId="5"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2" xfId="0" applyFont="1" applyFill="1" applyBorder="1" applyAlignment="1" applyProtection="1">
      <alignment/>
      <protection/>
    </xf>
    <xf numFmtId="0" fontId="9" fillId="0" borderId="0" xfId="0" applyFont="1" applyFill="1" applyAlignment="1" applyProtection="1">
      <alignment horizontal="left"/>
      <protection hidden="1"/>
    </xf>
    <xf numFmtId="0" fontId="4" fillId="0" borderId="17" xfId="0" applyFont="1" applyFill="1" applyBorder="1" applyAlignment="1">
      <alignment/>
    </xf>
    <xf numFmtId="0" fontId="4" fillId="0" borderId="12" xfId="0" applyFont="1" applyFill="1" applyBorder="1" applyAlignment="1">
      <alignment/>
    </xf>
    <xf numFmtId="0" fontId="4" fillId="0" borderId="0" xfId="0" applyFont="1" applyFill="1" applyAlignment="1" applyProtection="1" quotePrefix="1">
      <alignment horizontal="left"/>
      <protection hidden="1"/>
    </xf>
    <xf numFmtId="0" fontId="4" fillId="0" borderId="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protection/>
    </xf>
    <xf numFmtId="165" fontId="4" fillId="0" borderId="10" xfId="0" applyNumberFormat="1" applyFont="1" applyFill="1" applyBorder="1" applyAlignment="1" applyProtection="1">
      <alignment/>
      <protection/>
    </xf>
    <xf numFmtId="165" fontId="7" fillId="0" borderId="10" xfId="0" applyNumberFormat="1" applyFont="1" applyFill="1" applyBorder="1" applyAlignment="1" applyProtection="1">
      <alignment/>
      <protection/>
    </xf>
    <xf numFmtId="0" fontId="4" fillId="0" borderId="20" xfId="0" applyFont="1" applyFill="1" applyBorder="1" applyAlignment="1" applyProtection="1">
      <alignment horizontal="left"/>
      <protection/>
    </xf>
    <xf numFmtId="0" fontId="4" fillId="0" borderId="21"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horizontal="centerContinuous"/>
    </xf>
    <xf numFmtId="0" fontId="4" fillId="0" borderId="0" xfId="0" applyFont="1" applyFill="1" applyBorder="1" applyAlignment="1" applyProtection="1">
      <alignment horizontal="left"/>
      <protection/>
    </xf>
    <xf numFmtId="0" fontId="4" fillId="0" borderId="20" xfId="0" applyFont="1" applyFill="1" applyBorder="1" applyAlignment="1" applyProtection="1">
      <alignment horizontal="center"/>
      <protection/>
    </xf>
    <xf numFmtId="0" fontId="4" fillId="0" borderId="22" xfId="0" applyFont="1" applyFill="1" applyBorder="1" applyAlignment="1">
      <alignment horizontal="center"/>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39" fontId="4" fillId="0" borderId="23" xfId="0" applyNumberFormat="1" applyFont="1" applyFill="1" applyBorder="1" applyAlignment="1" applyProtection="1">
      <alignment/>
      <protection/>
    </xf>
    <xf numFmtId="0" fontId="4" fillId="0" borderId="19" xfId="0" applyFont="1" applyFill="1" applyBorder="1" applyAlignment="1">
      <alignment horizontal="center"/>
    </xf>
    <xf numFmtId="166" fontId="4" fillId="0" borderId="0" xfId="0" applyNumberFormat="1" applyFont="1" applyFill="1" applyAlignment="1" applyProtection="1">
      <alignment/>
      <protection/>
    </xf>
    <xf numFmtId="0" fontId="4" fillId="0" borderId="19" xfId="0" applyFont="1" applyFill="1" applyBorder="1" applyAlignment="1" applyProtection="1">
      <alignment horizontal="center"/>
      <protection/>
    </xf>
    <xf numFmtId="0" fontId="4" fillId="0" borderId="10" xfId="0" applyFont="1" applyFill="1" applyBorder="1" applyAlignment="1">
      <alignment horizontal="center"/>
    </xf>
    <xf numFmtId="0" fontId="4" fillId="0" borderId="18" xfId="0" applyFont="1" applyFill="1" applyBorder="1" applyAlignment="1">
      <alignment horizontal="center"/>
    </xf>
    <xf numFmtId="0" fontId="4" fillId="0" borderId="22" xfId="0" applyFont="1" applyFill="1" applyBorder="1" applyAlignment="1" quotePrefix="1">
      <alignment horizontal="center"/>
    </xf>
    <xf numFmtId="0" fontId="4" fillId="0" borderId="10" xfId="0" applyFont="1" applyFill="1" applyBorder="1" applyAlignment="1" quotePrefix="1">
      <alignment horizontal="center"/>
    </xf>
    <xf numFmtId="0" fontId="4" fillId="0" borderId="19" xfId="0" applyFont="1" applyFill="1" applyBorder="1" applyAlignment="1">
      <alignment horizontal="right"/>
    </xf>
    <xf numFmtId="0" fontId="4" fillId="0" borderId="10" xfId="0" applyFont="1" applyFill="1" applyBorder="1" applyAlignment="1" quotePrefix="1">
      <alignment horizontal="right"/>
    </xf>
    <xf numFmtId="39" fontId="4" fillId="0" borderId="0" xfId="0" applyNumberFormat="1" applyFont="1" applyFill="1" applyBorder="1" applyAlignment="1" applyProtection="1">
      <alignment/>
      <protection/>
    </xf>
    <xf numFmtId="0" fontId="4" fillId="0" borderId="0" xfId="0" applyFont="1" applyFill="1" applyAlignment="1">
      <alignment vertical="top"/>
    </xf>
    <xf numFmtId="39" fontId="6" fillId="0" borderId="0" xfId="0" applyNumberFormat="1"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protection/>
    </xf>
    <xf numFmtId="0" fontId="4" fillId="0" borderId="22" xfId="0" applyFont="1" applyFill="1" applyBorder="1" applyAlignment="1">
      <alignment/>
    </xf>
    <xf numFmtId="0" fontId="4" fillId="0" borderId="16" xfId="0" applyFont="1" applyFill="1" applyBorder="1" applyAlignment="1">
      <alignment horizontal="center"/>
    </xf>
    <xf numFmtId="0" fontId="4" fillId="0" borderId="24" xfId="0" applyFont="1" applyFill="1" applyBorder="1" applyAlignment="1" applyProtection="1">
      <alignment horizontal="center"/>
      <protection/>
    </xf>
    <xf numFmtId="39" fontId="4" fillId="0" borderId="25" xfId="0" applyNumberFormat="1" applyFont="1" applyFill="1" applyBorder="1" applyAlignment="1" applyProtection="1">
      <alignment/>
      <protection/>
    </xf>
    <xf numFmtId="0" fontId="4" fillId="0" borderId="12" xfId="0" applyFont="1" applyFill="1" applyBorder="1" applyAlignment="1">
      <alignment horizontal="center"/>
    </xf>
    <xf numFmtId="0" fontId="4" fillId="0" borderId="11" xfId="0" applyFont="1" applyFill="1" applyBorder="1" applyAlignment="1" applyProtection="1" quotePrefix="1">
      <alignment horizontal="center"/>
      <protection/>
    </xf>
    <xf numFmtId="0" fontId="4" fillId="0" borderId="0" xfId="0" applyFont="1" applyFill="1" applyBorder="1" applyAlignment="1">
      <alignment horizontal="center"/>
    </xf>
    <xf numFmtId="0" fontId="5" fillId="0" borderId="0" xfId="0" applyFont="1" applyFill="1" applyAlignment="1" applyProtection="1">
      <alignment horizontal="left"/>
      <protection/>
    </xf>
    <xf numFmtId="0" fontId="4" fillId="0" borderId="17" xfId="0" applyFont="1" applyFill="1" applyBorder="1" applyAlignment="1" applyProtection="1">
      <alignment horizontal="center"/>
      <protection/>
    </xf>
    <xf numFmtId="0" fontId="4" fillId="0" borderId="18" xfId="0" applyFont="1" applyFill="1" applyBorder="1" applyAlignment="1" applyProtection="1" quotePrefix="1">
      <alignment horizontal="center"/>
      <protection/>
    </xf>
    <xf numFmtId="39" fontId="4" fillId="0" borderId="26" xfId="0" applyNumberFormat="1" applyFont="1" applyFill="1" applyBorder="1" applyAlignment="1" applyProtection="1">
      <alignment/>
      <protection/>
    </xf>
    <xf numFmtId="0" fontId="4" fillId="0" borderId="14" xfId="0" applyFont="1" applyFill="1" applyBorder="1" applyAlignment="1" applyProtection="1">
      <alignment horizontal="center"/>
      <protection/>
    </xf>
    <xf numFmtId="0" fontId="4" fillId="0" borderId="17" xfId="0" applyFont="1" applyFill="1" applyBorder="1" applyAlignment="1">
      <alignment horizontal="center"/>
    </xf>
    <xf numFmtId="0" fontId="4" fillId="0" borderId="20" xfId="0" applyFont="1" applyFill="1" applyBorder="1" applyAlignment="1" applyProtection="1" quotePrefix="1">
      <alignment horizontal="center"/>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quotePrefix="1">
      <alignment horizontal="center"/>
      <protection/>
    </xf>
    <xf numFmtId="39" fontId="4" fillId="0" borderId="19" xfId="0" applyNumberFormat="1" applyFont="1" applyFill="1" applyBorder="1" applyAlignment="1" applyProtection="1">
      <alignment/>
      <protection/>
    </xf>
    <xf numFmtId="0" fontId="4" fillId="0" borderId="20" xfId="0" applyFont="1" applyFill="1" applyBorder="1" applyAlignment="1" quotePrefix="1">
      <alignment horizontal="center"/>
    </xf>
    <xf numFmtId="0" fontId="4" fillId="0" borderId="0" xfId="0" applyFont="1" applyFill="1" applyBorder="1" applyAlignment="1" applyProtection="1">
      <alignment/>
      <protection/>
    </xf>
    <xf numFmtId="0" fontId="4" fillId="0" borderId="11" xfId="0" applyFont="1" applyFill="1" applyBorder="1" applyAlignment="1">
      <alignment horizontal="center"/>
    </xf>
    <xf numFmtId="0" fontId="4" fillId="0" borderId="12" xfId="0" applyFont="1" applyFill="1" applyBorder="1" applyAlignment="1" quotePrefix="1">
      <alignment horizontal="center"/>
    </xf>
    <xf numFmtId="0" fontId="4" fillId="0" borderId="0" xfId="0" applyFont="1" applyFill="1" applyAlignment="1">
      <alignment horizontal="centerContinuous"/>
    </xf>
    <xf numFmtId="39" fontId="4" fillId="0" borderId="0" xfId="0" applyNumberFormat="1" applyFont="1" applyFill="1" applyAlignment="1" applyProtection="1">
      <alignment/>
      <protection/>
    </xf>
    <xf numFmtId="0" fontId="4" fillId="0" borderId="0" xfId="0" applyFont="1" applyFill="1" applyAlignment="1">
      <alignment horizontal="right"/>
    </xf>
    <xf numFmtId="0" fontId="7" fillId="0" borderId="0" xfId="0" applyFont="1" applyFill="1" applyAlignment="1" applyProtection="1">
      <alignment horizontal="left"/>
      <protection/>
    </xf>
    <xf numFmtId="0" fontId="7" fillId="0" borderId="0" xfId="0" applyFont="1" applyFill="1" applyAlignment="1" applyProtection="1">
      <alignment/>
      <protection/>
    </xf>
    <xf numFmtId="0" fontId="7" fillId="0" borderId="22" xfId="0" applyFont="1" applyFill="1" applyBorder="1" applyAlignment="1" applyProtection="1">
      <alignment/>
      <protection/>
    </xf>
    <xf numFmtId="0" fontId="7" fillId="0" borderId="2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1" fontId="7" fillId="0" borderId="19" xfId="0" applyNumberFormat="1" applyFont="1" applyFill="1" applyBorder="1" applyAlignment="1" applyProtection="1">
      <alignment horizontal="center"/>
      <protection/>
    </xf>
    <xf numFmtId="0" fontId="7" fillId="0" borderId="11" xfId="0" applyFont="1" applyFill="1" applyBorder="1" applyAlignment="1" applyProtection="1">
      <alignment horizontal="center"/>
      <protection/>
    </xf>
    <xf numFmtId="0" fontId="7" fillId="0" borderId="10" xfId="0" applyFont="1" applyFill="1" applyBorder="1" applyAlignment="1" applyProtection="1">
      <alignment horizontal="left"/>
      <protection/>
    </xf>
    <xf numFmtId="0" fontId="7" fillId="0" borderId="11" xfId="0" applyNumberFormat="1" applyFont="1" applyFill="1" applyBorder="1" applyAlignment="1" applyProtection="1">
      <alignment horizontal="center"/>
      <protection/>
    </xf>
    <xf numFmtId="0" fontId="7" fillId="0" borderId="11" xfId="0" applyNumberFormat="1" applyFont="1" applyFill="1" applyBorder="1" applyAlignment="1" applyProtection="1" quotePrefix="1">
      <alignment horizontal="center"/>
      <protection/>
    </xf>
    <xf numFmtId="0" fontId="7" fillId="0" borderId="12" xfId="0" applyNumberFormat="1" applyFont="1" applyFill="1" applyBorder="1" applyAlignment="1" applyProtection="1">
      <alignment horizontal="center"/>
      <protection/>
    </xf>
    <xf numFmtId="0" fontId="7" fillId="0" borderId="24" xfId="0" applyNumberFormat="1" applyFont="1" applyFill="1" applyBorder="1" applyAlignment="1" applyProtection="1" quotePrefix="1">
      <alignment horizontal="center"/>
      <protection/>
    </xf>
    <xf numFmtId="0" fontId="7" fillId="0" borderId="22" xfId="0" applyFont="1" applyFill="1" applyBorder="1" applyAlignment="1" applyProtection="1">
      <alignment horizontal="left"/>
      <protection/>
    </xf>
    <xf numFmtId="0" fontId="7" fillId="0" borderId="16" xfId="0" applyNumberFormat="1" applyFont="1" applyFill="1" applyBorder="1" applyAlignment="1" applyProtection="1" quotePrefix="1">
      <alignment horizontal="center"/>
      <protection/>
    </xf>
    <xf numFmtId="0" fontId="7" fillId="0" borderId="19" xfId="0" applyFont="1" applyFill="1" applyBorder="1" applyAlignment="1" applyProtection="1">
      <alignment horizontal="left"/>
      <protection/>
    </xf>
    <xf numFmtId="0" fontId="7" fillId="0" borderId="12" xfId="0" applyNumberFormat="1" applyFont="1" applyFill="1" applyBorder="1" applyAlignment="1" applyProtection="1" quotePrefix="1">
      <alignment horizontal="center"/>
      <protection/>
    </xf>
    <xf numFmtId="1" fontId="7" fillId="0" borderId="11" xfId="0" applyNumberFormat="1"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16" xfId="0" applyFont="1" applyFill="1" applyBorder="1" applyAlignment="1" applyProtection="1">
      <alignment horizontal="center"/>
      <protection/>
    </xf>
    <xf numFmtId="0" fontId="4" fillId="0" borderId="12" xfId="0" applyFont="1" applyFill="1" applyBorder="1" applyAlignment="1" applyProtection="1">
      <alignment horizontal="center" vertical="center" wrapText="1"/>
      <protection/>
    </xf>
    <xf numFmtId="0" fontId="4" fillId="0" borderId="11" xfId="0" applyFont="1" applyFill="1" applyBorder="1" applyAlignment="1" applyProtection="1" quotePrefix="1">
      <alignment horizontal="center" vertical="center"/>
      <protection/>
    </xf>
    <xf numFmtId="0" fontId="4" fillId="0" borderId="24" xfId="0" applyFont="1" applyFill="1" applyBorder="1" applyAlignment="1" applyProtection="1" quotePrefix="1">
      <alignment horizontal="center"/>
      <protection/>
    </xf>
    <xf numFmtId="0" fontId="4" fillId="0" borderId="0" xfId="0" applyFont="1" applyFill="1" applyAlignment="1">
      <alignment horizontal="left"/>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center" wrapText="1"/>
      <protection/>
    </xf>
    <xf numFmtId="0" fontId="5" fillId="0" borderId="0" xfId="0" applyFont="1" applyFill="1" applyAlignment="1">
      <alignment horizontal="right"/>
    </xf>
    <xf numFmtId="0" fontId="4" fillId="0" borderId="16"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protection/>
    </xf>
    <xf numFmtId="0" fontId="7" fillId="0" borderId="16" xfId="0"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right"/>
      <protection/>
    </xf>
    <xf numFmtId="39" fontId="4" fillId="0" borderId="13"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protection/>
    </xf>
    <xf numFmtId="0" fontId="4" fillId="0" borderId="0" xfId="0" applyFont="1" applyFill="1" applyAlignment="1" applyProtection="1">
      <alignment wrapText="1"/>
      <protection/>
    </xf>
    <xf numFmtId="0" fontId="4" fillId="0" borderId="22" xfId="0" applyFont="1" applyFill="1" applyBorder="1" applyAlignment="1" applyProtection="1">
      <alignment/>
      <protection/>
    </xf>
    <xf numFmtId="0" fontId="4" fillId="0" borderId="16" xfId="0" applyFont="1" applyFill="1" applyBorder="1" applyAlignment="1" applyProtection="1">
      <alignment/>
      <protection/>
    </xf>
    <xf numFmtId="0" fontId="4" fillId="0" borderId="10" xfId="0" applyFont="1" applyFill="1" applyBorder="1" applyAlignment="1" applyProtection="1">
      <alignment/>
      <protection/>
    </xf>
    <xf numFmtId="0" fontId="6" fillId="0" borderId="22" xfId="0" applyFont="1" applyFill="1" applyBorder="1" applyAlignment="1" applyProtection="1">
      <alignment horizontal="center"/>
      <protection/>
    </xf>
    <xf numFmtId="0" fontId="4" fillId="0" borderId="0" xfId="0" applyFont="1" applyFill="1" applyAlignment="1" applyProtection="1" quotePrefix="1">
      <alignment horizontal="left" wrapText="1"/>
      <protection/>
    </xf>
    <xf numFmtId="0" fontId="4" fillId="0" borderId="0" xfId="0" applyFont="1" applyFill="1" applyBorder="1" applyAlignment="1" applyProtection="1" quotePrefix="1">
      <alignment horizontal="center"/>
      <protection/>
    </xf>
    <xf numFmtId="0" fontId="4" fillId="0" borderId="0" xfId="0" applyFont="1" applyFill="1" applyBorder="1" applyAlignment="1" quotePrefix="1">
      <alignment horizontal="right"/>
    </xf>
    <xf numFmtId="0" fontId="4" fillId="0" borderId="0" xfId="0" applyFont="1" applyFill="1" applyBorder="1" applyAlignment="1" quotePrefix="1">
      <alignment horizontal="center"/>
    </xf>
    <xf numFmtId="0" fontId="4" fillId="0" borderId="0" xfId="0" applyNumberFormat="1" applyFont="1" applyFill="1" applyAlignment="1" applyProtection="1">
      <alignment horizontal="left"/>
      <protection/>
    </xf>
    <xf numFmtId="0" fontId="4" fillId="0" borderId="0" xfId="0" applyNumberFormat="1" applyFont="1" applyFill="1" applyAlignment="1">
      <alignment/>
    </xf>
    <xf numFmtId="0" fontId="5" fillId="0" borderId="21" xfId="0" applyFont="1" applyFill="1" applyBorder="1" applyAlignment="1" applyProtection="1">
      <alignment horizontal="left"/>
      <protection/>
    </xf>
    <xf numFmtId="0" fontId="4" fillId="0" borderId="21" xfId="0" applyFont="1" applyFill="1" applyBorder="1" applyAlignment="1">
      <alignment horizontal="center"/>
    </xf>
    <xf numFmtId="0" fontId="4" fillId="0" borderId="17" xfId="0" applyFont="1" applyFill="1" applyBorder="1" applyAlignment="1" applyProtection="1">
      <alignment horizontal="left" indent="1"/>
      <protection/>
    </xf>
    <xf numFmtId="0" fontId="4" fillId="0" borderId="17" xfId="0" applyFont="1" applyFill="1" applyBorder="1" applyAlignment="1" applyProtection="1">
      <alignment horizontal="left" indent="3"/>
      <protection/>
    </xf>
    <xf numFmtId="0" fontId="4" fillId="0" borderId="17" xfId="0" applyFont="1" applyFill="1" applyBorder="1" applyAlignment="1" applyProtection="1">
      <alignment horizontal="left" indent="5"/>
      <protection/>
    </xf>
    <xf numFmtId="0" fontId="4" fillId="0" borderId="20" xfId="0" applyFont="1" applyFill="1" applyBorder="1" applyAlignment="1" applyProtection="1">
      <alignment horizontal="left" indent="1"/>
      <protection/>
    </xf>
    <xf numFmtId="0" fontId="4" fillId="0" borderId="10" xfId="0" applyFont="1" applyFill="1" applyBorder="1" applyAlignment="1" applyProtection="1">
      <alignment horizontal="left" indent="1"/>
      <protection/>
    </xf>
    <xf numFmtId="0" fontId="4" fillId="0" borderId="18" xfId="0" applyFont="1" applyFill="1" applyBorder="1" applyAlignment="1" applyProtection="1">
      <alignment horizontal="left" indent="1"/>
      <protection/>
    </xf>
    <xf numFmtId="0" fontId="4" fillId="0" borderId="19" xfId="0" applyFont="1" applyFill="1" applyBorder="1" applyAlignment="1" applyProtection="1">
      <alignment horizontal="left" indent="1"/>
      <protection/>
    </xf>
    <xf numFmtId="0" fontId="11" fillId="0" borderId="14" xfId="0" applyFont="1" applyFill="1" applyBorder="1" applyAlignment="1" applyProtection="1">
      <alignment horizontal="left"/>
      <protection/>
    </xf>
    <xf numFmtId="0" fontId="11" fillId="0" borderId="17" xfId="0" applyFont="1" applyFill="1" applyBorder="1" applyAlignment="1" applyProtection="1">
      <alignment horizontal="left"/>
      <protection/>
    </xf>
    <xf numFmtId="0" fontId="11" fillId="0" borderId="22"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12" fillId="0" borderId="19" xfId="0" applyFont="1" applyFill="1" applyBorder="1" applyAlignment="1" applyProtection="1">
      <alignment horizontal="left"/>
      <protection/>
    </xf>
    <xf numFmtId="0" fontId="11" fillId="0" borderId="22" xfId="0" applyFont="1" applyFill="1" applyBorder="1" applyAlignment="1" applyProtection="1">
      <alignment/>
      <protection/>
    </xf>
    <xf numFmtId="0" fontId="12" fillId="0" borderId="10" xfId="0" applyFont="1" applyFill="1" applyBorder="1" applyAlignment="1" applyProtection="1">
      <alignment horizontal="left"/>
      <protection/>
    </xf>
    <xf numFmtId="0" fontId="4" fillId="0" borderId="14" xfId="0" applyFont="1" applyFill="1" applyBorder="1" applyAlignment="1">
      <alignment horizontal="center"/>
    </xf>
    <xf numFmtId="0" fontId="4" fillId="0" borderId="18" xfId="0" applyFont="1" applyFill="1" applyBorder="1" applyAlignment="1" applyProtection="1">
      <alignment horizontal="left"/>
      <protection/>
    </xf>
    <xf numFmtId="0" fontId="4" fillId="0" borderId="22" xfId="0" applyFont="1" applyFill="1" applyBorder="1" applyAlignment="1" applyProtection="1" quotePrefix="1">
      <alignment horizontal="center"/>
      <protection/>
    </xf>
    <xf numFmtId="0" fontId="7" fillId="0" borderId="0" xfId="0" applyFont="1" applyFill="1" applyBorder="1" applyAlignment="1" applyProtection="1">
      <alignment horizontal="center"/>
      <protection/>
    </xf>
    <xf numFmtId="0" fontId="56" fillId="0" borderId="0" xfId="0" applyFont="1" applyFill="1" applyAlignment="1">
      <alignment/>
    </xf>
    <xf numFmtId="0" fontId="56" fillId="0" borderId="0" xfId="0" applyFont="1" applyFill="1" applyAlignment="1" applyProtection="1">
      <alignment/>
      <protection/>
    </xf>
    <xf numFmtId="0" fontId="57" fillId="0" borderId="0" xfId="0" applyFont="1" applyFill="1" applyAlignment="1">
      <alignment/>
    </xf>
    <xf numFmtId="39" fontId="57" fillId="0" borderId="0" xfId="0" applyNumberFormat="1" applyFont="1" applyFill="1" applyBorder="1" applyAlignment="1" applyProtection="1">
      <alignment/>
      <protection/>
    </xf>
    <xf numFmtId="0" fontId="57" fillId="0" borderId="0" xfId="0" applyFont="1" applyFill="1" applyAlignment="1" applyProtection="1">
      <alignment/>
      <protection/>
    </xf>
    <xf numFmtId="0" fontId="4" fillId="0" borderId="21" xfId="0" applyFont="1" applyFill="1" applyBorder="1" applyAlignment="1" applyProtection="1">
      <alignment horizontal="center"/>
      <protection/>
    </xf>
    <xf numFmtId="0" fontId="4" fillId="0" borderId="14" xfId="0" applyFont="1" applyFill="1" applyBorder="1" applyAlignment="1" applyProtection="1" quotePrefix="1">
      <alignment horizontal="center"/>
      <protection/>
    </xf>
    <xf numFmtId="0" fontId="7" fillId="0" borderId="15" xfId="0" applyNumberFormat="1" applyFont="1" applyFill="1" applyBorder="1" applyAlignment="1" applyProtection="1" quotePrefix="1">
      <alignment horizontal="center"/>
      <protection/>
    </xf>
    <xf numFmtId="0" fontId="7" fillId="0" borderId="21" xfId="0" applyNumberFormat="1" applyFont="1" applyFill="1" applyBorder="1" applyAlignment="1" applyProtection="1" quotePrefix="1">
      <alignment horizontal="center"/>
      <protection/>
    </xf>
    <xf numFmtId="0" fontId="4" fillId="0" borderId="0" xfId="0" applyFont="1" applyFill="1" applyBorder="1" applyAlignment="1">
      <alignment horizontal="right"/>
    </xf>
    <xf numFmtId="0" fontId="4" fillId="0" borderId="15"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165" fontId="7" fillId="0" borderId="10" xfId="0" applyNumberFormat="1" applyFont="1" applyFill="1" applyBorder="1" applyAlignment="1" applyProtection="1">
      <alignment horizontal="right"/>
      <protection/>
    </xf>
    <xf numFmtId="0" fontId="4" fillId="0" borderId="21" xfId="0" applyFont="1" applyFill="1" applyBorder="1" applyAlignment="1">
      <alignment horizontal="right"/>
    </xf>
    <xf numFmtId="0" fontId="4" fillId="0" borderId="11" xfId="0" applyFont="1" applyFill="1" applyBorder="1" applyAlignment="1" applyProtection="1">
      <alignment horizontal="right"/>
      <protection/>
    </xf>
    <xf numFmtId="0" fontId="4" fillId="0" borderId="16" xfId="0" applyFont="1" applyFill="1" applyBorder="1" applyAlignment="1">
      <alignment horizontal="right"/>
    </xf>
    <xf numFmtId="39" fontId="4" fillId="0" borderId="23" xfId="0" applyNumberFormat="1" applyFont="1" applyFill="1" applyBorder="1" applyAlignment="1" applyProtection="1">
      <alignment horizontal="right"/>
      <protection/>
    </xf>
    <xf numFmtId="39" fontId="6" fillId="0" borderId="12" xfId="0" applyNumberFormat="1" applyFont="1" applyFill="1" applyBorder="1" applyAlignment="1" applyProtection="1">
      <alignment horizontal="right"/>
      <protection/>
    </xf>
    <xf numFmtId="39" fontId="4" fillId="0" borderId="0" xfId="0" applyNumberFormat="1" applyFont="1" applyFill="1" applyBorder="1" applyAlignment="1" applyProtection="1">
      <alignment horizontal="right" vertical="top"/>
      <protection/>
    </xf>
    <xf numFmtId="39" fontId="6" fillId="0" borderId="0" xfId="0" applyNumberFormat="1" applyFont="1" applyFill="1" applyAlignment="1" applyProtection="1">
      <alignment horizontal="right"/>
      <protection/>
    </xf>
    <xf numFmtId="0" fontId="6" fillId="0" borderId="0" xfId="0" applyFont="1" applyFill="1" applyBorder="1" applyAlignment="1" applyProtection="1">
      <alignment horizontal="right"/>
      <protection/>
    </xf>
    <xf numFmtId="39" fontId="4" fillId="0" borderId="18" xfId="0" applyNumberFormat="1" applyFont="1" applyFill="1" applyBorder="1" applyAlignment="1" applyProtection="1">
      <alignment horizontal="right"/>
      <protection/>
    </xf>
    <xf numFmtId="39" fontId="4" fillId="0" borderId="11" xfId="0" applyNumberFormat="1" applyFont="1" applyFill="1" applyBorder="1" applyAlignment="1" applyProtection="1">
      <alignment horizontal="right"/>
      <protection/>
    </xf>
    <xf numFmtId="39" fontId="4" fillId="0" borderId="25" xfId="0" applyNumberFormat="1" applyFont="1" applyFill="1" applyBorder="1" applyAlignment="1" applyProtection="1">
      <alignment horizontal="right"/>
      <protection/>
    </xf>
    <xf numFmtId="39" fontId="4" fillId="0" borderId="19" xfId="0" applyNumberFormat="1" applyFont="1" applyFill="1" applyBorder="1" applyAlignment="1" applyProtection="1">
      <alignment horizontal="right"/>
      <protection/>
    </xf>
    <xf numFmtId="0" fontId="4" fillId="0" borderId="22" xfId="0" applyFont="1" applyFill="1" applyBorder="1" applyAlignment="1" applyProtection="1">
      <alignment horizontal="right"/>
      <protection/>
    </xf>
    <xf numFmtId="0" fontId="4" fillId="0" borderId="10" xfId="0" applyFont="1" applyFill="1" applyBorder="1" applyAlignment="1">
      <alignment horizontal="right"/>
    </xf>
    <xf numFmtId="0" fontId="4" fillId="0" borderId="22" xfId="0" applyFont="1" applyFill="1" applyBorder="1" applyAlignment="1">
      <alignment horizontal="right"/>
    </xf>
    <xf numFmtId="39" fontId="4" fillId="0" borderId="26" xfId="0" applyNumberFormat="1" applyFont="1" applyFill="1" applyBorder="1" applyAlignment="1" applyProtection="1">
      <alignment horizontal="right"/>
      <protection/>
    </xf>
    <xf numFmtId="0" fontId="4" fillId="0" borderId="11" xfId="0" applyFont="1" applyFill="1" applyBorder="1" applyAlignment="1">
      <alignment horizontal="right"/>
    </xf>
    <xf numFmtId="0" fontId="4" fillId="0" borderId="12" xfId="0" applyFont="1" applyFill="1" applyBorder="1" applyAlignment="1">
      <alignment horizontal="right"/>
    </xf>
    <xf numFmtId="39" fontId="6" fillId="0" borderId="22" xfId="0" applyNumberFormat="1" applyFont="1" applyFill="1" applyBorder="1" applyAlignment="1" applyProtection="1">
      <alignment horizontal="right"/>
      <protection/>
    </xf>
    <xf numFmtId="39" fontId="6" fillId="0" borderId="11"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horizontal="right"/>
      <protection locked="0"/>
    </xf>
    <xf numFmtId="0" fontId="7" fillId="0" borderId="0" xfId="0" applyFont="1" applyFill="1" applyAlignment="1" applyProtection="1">
      <alignment horizontal="right"/>
      <protection/>
    </xf>
    <xf numFmtId="1" fontId="7" fillId="0" borderId="22"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39" fontId="7" fillId="0" borderId="23" xfId="0" applyNumberFormat="1" applyFont="1" applyFill="1" applyBorder="1" applyAlignment="1" applyProtection="1">
      <alignment horizontal="right"/>
      <protection/>
    </xf>
    <xf numFmtId="39" fontId="7" fillId="0" borderId="12" xfId="0" applyNumberFormat="1" applyFont="1" applyFill="1" applyBorder="1" applyAlignment="1" applyProtection="1">
      <alignment horizontal="right"/>
      <protection/>
    </xf>
    <xf numFmtId="39" fontId="7" fillId="0" borderId="19" xfId="0" applyNumberFormat="1" applyFont="1" applyFill="1" applyBorder="1" applyAlignment="1" applyProtection="1">
      <alignment horizontal="right"/>
      <protection/>
    </xf>
    <xf numFmtId="39" fontId="7" fillId="0" borderId="26" xfId="0" applyNumberFormat="1" applyFont="1" applyFill="1" applyBorder="1" applyAlignment="1" applyProtection="1">
      <alignment horizontal="right"/>
      <protection/>
    </xf>
    <xf numFmtId="39" fontId="4" fillId="0" borderId="10" xfId="0" applyNumberFormat="1"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39" fontId="4" fillId="0" borderId="10" xfId="0" applyNumberFormat="1" applyFont="1" applyFill="1" applyBorder="1" applyAlignment="1">
      <alignment horizontal="right"/>
    </xf>
    <xf numFmtId="39" fontId="4" fillId="0" borderId="18" xfId="0" applyNumberFormat="1" applyFont="1" applyFill="1" applyBorder="1" applyAlignment="1">
      <alignment horizontal="right"/>
    </xf>
    <xf numFmtId="39" fontId="4" fillId="0" borderId="24" xfId="0" applyNumberFormat="1" applyFont="1" applyFill="1" applyBorder="1" applyAlignment="1" applyProtection="1">
      <alignment horizontal="right"/>
      <protection/>
    </xf>
    <xf numFmtId="39" fontId="4" fillId="0" borderId="27" xfId="0" applyNumberFormat="1" applyFont="1" applyFill="1" applyBorder="1" applyAlignment="1" applyProtection="1">
      <alignment horizontal="right"/>
      <protection/>
    </xf>
    <xf numFmtId="39" fontId="4" fillId="0" borderId="16" xfId="0" applyNumberFormat="1" applyFont="1" applyFill="1" applyBorder="1" applyAlignment="1" applyProtection="1">
      <alignment horizontal="right"/>
      <protection/>
    </xf>
    <xf numFmtId="0" fontId="4" fillId="0" borderId="16" xfId="0" applyFont="1" applyFill="1" applyBorder="1" applyAlignment="1" applyProtection="1">
      <alignment horizontal="right" vertical="center"/>
      <protection/>
    </xf>
    <xf numFmtId="39" fontId="4" fillId="0" borderId="28" xfId="0" applyNumberFormat="1" applyFont="1" applyFill="1" applyBorder="1" applyAlignment="1" applyProtection="1">
      <alignment horizontal="right"/>
      <protection/>
    </xf>
    <xf numFmtId="39" fontId="4" fillId="0" borderId="0" xfId="0" applyNumberFormat="1" applyFont="1" applyFill="1" applyAlignment="1" applyProtection="1">
      <alignment horizontal="right"/>
      <protection/>
    </xf>
    <xf numFmtId="0" fontId="4" fillId="0" borderId="12" xfId="0" applyNumberFormat="1" applyFont="1" applyFill="1" applyBorder="1" applyAlignment="1" applyProtection="1">
      <alignment horizontal="right"/>
      <protection/>
    </xf>
    <xf numFmtId="0" fontId="5" fillId="0" borderId="21" xfId="0" applyFont="1" applyFill="1" applyBorder="1" applyAlignment="1" applyProtection="1">
      <alignment horizontal="center" wrapText="1"/>
      <protection/>
    </xf>
    <xf numFmtId="0" fontId="5" fillId="0" borderId="21" xfId="0" applyFont="1" applyFill="1" applyBorder="1" applyAlignment="1" applyProtection="1">
      <alignment horizontal="left" wrapText="1"/>
      <protection/>
    </xf>
    <xf numFmtId="0" fontId="5" fillId="0" borderId="21" xfId="0" applyFont="1" applyFill="1" applyBorder="1" applyAlignment="1" applyProtection="1">
      <alignment horizontal="right" wrapText="1"/>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quotePrefix="1">
      <alignment horizontal="center"/>
      <protection/>
    </xf>
    <xf numFmtId="0" fontId="56" fillId="0" borderId="0" xfId="0" applyFont="1" applyFill="1" applyAlignment="1" applyProtection="1" quotePrefix="1">
      <alignment horizontal="left"/>
      <protection/>
    </xf>
    <xf numFmtId="0" fontId="7" fillId="0" borderId="20" xfId="0" applyFont="1" applyFill="1" applyBorder="1" applyAlignment="1" applyProtection="1">
      <alignment horizontal="left"/>
      <protection/>
    </xf>
    <xf numFmtId="0" fontId="7" fillId="0" borderId="10" xfId="0"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56" fillId="0" borderId="0" xfId="0" applyFont="1" applyFill="1" applyBorder="1" applyAlignment="1">
      <alignment/>
    </xf>
    <xf numFmtId="39" fontId="56" fillId="0" borderId="19" xfId="0" applyNumberFormat="1" applyFont="1" applyFill="1" applyBorder="1" applyAlignment="1" applyProtection="1">
      <alignment horizontal="center"/>
      <protection/>
    </xf>
    <xf numFmtId="39" fontId="7" fillId="0" borderId="0" xfId="0" applyNumberFormat="1" applyFont="1" applyFill="1" applyBorder="1" applyAlignment="1" applyProtection="1">
      <alignment horizontal="right"/>
      <protection/>
    </xf>
    <xf numFmtId="39" fontId="7" fillId="0" borderId="28" xfId="0" applyNumberFormat="1" applyFont="1" applyFill="1" applyBorder="1" applyAlignment="1" applyProtection="1">
      <alignment horizontal="right"/>
      <protection/>
    </xf>
    <xf numFmtId="39" fontId="7" fillId="0" borderId="21" xfId="0" applyNumberFormat="1" applyFont="1" applyFill="1" applyBorder="1" applyAlignment="1" applyProtection="1">
      <alignment horizontal="right"/>
      <protection/>
    </xf>
    <xf numFmtId="0" fontId="7" fillId="0" borderId="0" xfId="0" applyFont="1" applyFill="1" applyBorder="1" applyAlignment="1" applyProtection="1">
      <alignment horizontal="left"/>
      <protection/>
    </xf>
    <xf numFmtId="0" fontId="8" fillId="0" borderId="0" xfId="0" applyFont="1" applyFill="1" applyAlignment="1" applyProtection="1">
      <alignment horizontal="right"/>
      <protection/>
    </xf>
    <xf numFmtId="39" fontId="4" fillId="0" borderId="27" xfId="0" applyNumberFormat="1" applyFont="1" applyFill="1" applyBorder="1" applyAlignment="1" applyProtection="1">
      <alignment/>
      <protection/>
    </xf>
    <xf numFmtId="0" fontId="56" fillId="0" borderId="22" xfId="0" applyFont="1" applyFill="1" applyBorder="1" applyAlignment="1" applyProtection="1">
      <alignment horizontal="center"/>
      <protection/>
    </xf>
    <xf numFmtId="0" fontId="56" fillId="0" borderId="0" xfId="0" applyFont="1" applyFill="1" applyBorder="1" applyAlignment="1" applyProtection="1">
      <alignment horizontal="center"/>
      <protection/>
    </xf>
    <xf numFmtId="0" fontId="4" fillId="0" borderId="20" xfId="0" applyFont="1" applyFill="1" applyBorder="1" applyAlignment="1" applyProtection="1">
      <alignment horizontal="left" vertical="center" indent="1"/>
      <protection/>
    </xf>
    <xf numFmtId="0" fontId="5" fillId="0" borderId="22" xfId="0" applyFont="1" applyFill="1" applyBorder="1" applyAlignment="1" applyProtection="1">
      <alignment horizontal="center"/>
      <protection/>
    </xf>
    <xf numFmtId="0" fontId="5" fillId="0" borderId="0" xfId="0" applyFont="1" applyFill="1" applyAlignment="1" applyProtection="1">
      <alignment horizontal="right"/>
      <protection/>
    </xf>
    <xf numFmtId="0" fontId="7" fillId="0" borderId="14" xfId="0" applyFont="1" applyFill="1" applyBorder="1" applyAlignment="1" applyProtection="1">
      <alignment horizontal="center"/>
      <protection/>
    </xf>
    <xf numFmtId="0" fontId="7" fillId="0" borderId="22" xfId="0" applyFont="1" applyFill="1" applyBorder="1" applyAlignment="1" applyProtection="1">
      <alignment horizontal="right"/>
      <protection/>
    </xf>
    <xf numFmtId="0" fontId="4" fillId="0" borderId="10" xfId="0" applyFont="1" applyFill="1" applyBorder="1" applyAlignment="1" applyProtection="1">
      <alignment horizontal="left" vertical="center" indent="1"/>
      <protection/>
    </xf>
    <xf numFmtId="0" fontId="5" fillId="0" borderId="10" xfId="0" applyFont="1" applyFill="1" applyBorder="1" applyAlignment="1" applyProtection="1">
      <alignment horizontal="left"/>
      <protection/>
    </xf>
    <xf numFmtId="0" fontId="56" fillId="0" borderId="21" xfId="0" applyFont="1" applyFill="1" applyBorder="1" applyAlignment="1">
      <alignment/>
    </xf>
    <xf numFmtId="39" fontId="4" fillId="0" borderId="29" xfId="0" applyNumberFormat="1" applyFont="1" applyFill="1" applyBorder="1" applyAlignment="1" applyProtection="1">
      <alignment/>
      <protection/>
    </xf>
    <xf numFmtId="39" fontId="4" fillId="0" borderId="30" xfId="0" applyNumberFormat="1" applyFont="1" applyFill="1" applyBorder="1" applyAlignment="1" applyProtection="1">
      <alignment horizontal="right"/>
      <protection/>
    </xf>
    <xf numFmtId="0" fontId="7" fillId="0" borderId="18" xfId="0" applyNumberFormat="1" applyFont="1" applyFill="1" applyBorder="1" applyAlignment="1" applyProtection="1">
      <alignment horizontal="center"/>
      <protection/>
    </xf>
    <xf numFmtId="39" fontId="58" fillId="0" borderId="10" xfId="0" applyNumberFormat="1" applyFont="1" applyFill="1" applyBorder="1" applyAlignment="1" applyProtection="1">
      <alignment/>
      <protection locked="0"/>
    </xf>
    <xf numFmtId="39" fontId="6" fillId="0" borderId="19" xfId="0" applyNumberFormat="1" applyFont="1" applyFill="1" applyBorder="1" applyAlignment="1" applyProtection="1">
      <alignment horizontal="right"/>
      <protection/>
    </xf>
    <xf numFmtId="39" fontId="56" fillId="0" borderId="21" xfId="0" applyNumberFormat="1" applyFont="1" applyFill="1" applyBorder="1" applyAlignment="1" applyProtection="1">
      <alignment horizontal="center"/>
      <protection/>
    </xf>
    <xf numFmtId="0" fontId="59" fillId="0" borderId="0" xfId="0" applyFont="1" applyFill="1" applyAlignment="1" applyProtection="1">
      <alignment/>
      <protection hidden="1"/>
    </xf>
    <xf numFmtId="0" fontId="4" fillId="0" borderId="12" xfId="0" applyFont="1" applyFill="1" applyBorder="1" applyAlignment="1" applyProtection="1">
      <alignment horizontal="center" vertical="top"/>
      <protection/>
    </xf>
    <xf numFmtId="0" fontId="5" fillId="0" borderId="17"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8" fillId="0" borderId="10" xfId="0" applyFont="1" applyFill="1" applyBorder="1" applyAlignment="1" applyProtection="1">
      <alignment horizontal="left"/>
      <protection/>
    </xf>
    <xf numFmtId="0" fontId="56" fillId="0" borderId="0" xfId="0" applyFont="1" applyFill="1" applyBorder="1" applyAlignment="1" applyProtection="1">
      <alignment horizontal="left"/>
      <protection/>
    </xf>
    <xf numFmtId="0" fontId="5" fillId="0" borderId="20" xfId="0" applyFont="1" applyFill="1" applyBorder="1" applyAlignment="1" applyProtection="1">
      <alignment horizontal="left"/>
      <protection/>
    </xf>
    <xf numFmtId="0" fontId="57" fillId="0" borderId="31" xfId="0" applyFont="1" applyFill="1" applyBorder="1" applyAlignment="1">
      <alignment horizontal="right"/>
    </xf>
    <xf numFmtId="0" fontId="56" fillId="0" borderId="32" xfId="0" applyFont="1" applyFill="1" applyBorder="1" applyAlignment="1" applyProtection="1">
      <alignment horizontal="center"/>
      <protection locked="0"/>
    </xf>
    <xf numFmtId="0" fontId="57" fillId="0" borderId="0" xfId="0" applyFont="1" applyFill="1" applyBorder="1" applyAlignment="1">
      <alignment horizontal="right"/>
    </xf>
    <xf numFmtId="1" fontId="56" fillId="0" borderId="32" xfId="0" applyNumberFormat="1" applyFont="1" applyFill="1" applyBorder="1" applyAlignment="1" applyProtection="1">
      <alignment horizontal="center"/>
      <protection locked="0"/>
    </xf>
    <xf numFmtId="0" fontId="4" fillId="0" borderId="33" xfId="0" applyFont="1" applyFill="1" applyBorder="1" applyAlignment="1">
      <alignment/>
    </xf>
    <xf numFmtId="39" fontId="4" fillId="33" borderId="11" xfId="0" applyNumberFormat="1" applyFont="1" applyFill="1" applyBorder="1" applyAlignment="1" applyProtection="1">
      <alignment horizontal="right"/>
      <protection/>
    </xf>
    <xf numFmtId="39" fontId="4" fillId="33" borderId="25" xfId="0" applyNumberFormat="1" applyFont="1" applyFill="1" applyBorder="1" applyAlignment="1" applyProtection="1">
      <alignment horizontal="right"/>
      <protection/>
    </xf>
    <xf numFmtId="49" fontId="4" fillId="0" borderId="19" xfId="0" applyNumberFormat="1" applyFont="1" applyFill="1" applyBorder="1" applyAlignment="1">
      <alignment horizontal="right"/>
    </xf>
    <xf numFmtId="0" fontId="56" fillId="0" borderId="0" xfId="0" applyFont="1" applyFill="1" applyAlignment="1">
      <alignment horizontal="center"/>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wrapText="1"/>
      <protection/>
    </xf>
    <xf numFmtId="0" fontId="4" fillId="0" borderId="10" xfId="0" applyFont="1" applyFill="1" applyBorder="1" applyAlignment="1" applyProtection="1">
      <alignment horizontal="right"/>
      <protection/>
    </xf>
    <xf numFmtId="0" fontId="5" fillId="0" borderId="0" xfId="0" applyFont="1" applyFill="1" applyBorder="1" applyAlignment="1">
      <alignment horizontal="right"/>
    </xf>
    <xf numFmtId="0" fontId="4" fillId="0" borderId="0" xfId="0" applyFont="1" applyFill="1" applyAlignment="1">
      <alignment horizontal="center"/>
    </xf>
    <xf numFmtId="4" fontId="6" fillId="0" borderId="18" xfId="0" applyNumberFormat="1" applyFont="1" applyFill="1" applyBorder="1" applyAlignment="1" applyProtection="1">
      <alignment/>
      <protection locked="0"/>
    </xf>
    <xf numFmtId="165" fontId="6" fillId="0" borderId="10" xfId="0" applyNumberFormat="1" applyFont="1" applyFill="1" applyBorder="1" applyAlignment="1" applyProtection="1">
      <alignment/>
      <protection locked="0"/>
    </xf>
    <xf numFmtId="170" fontId="6" fillId="0" borderId="21"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39" fontId="6" fillId="0" borderId="24" xfId="0" applyNumberFormat="1" applyFont="1" applyFill="1" applyBorder="1" applyAlignment="1" applyProtection="1">
      <alignment horizontal="right"/>
      <protection locked="0"/>
    </xf>
    <xf numFmtId="39" fontId="6" fillId="0" borderId="10" xfId="0" applyNumberFormat="1" applyFont="1" applyFill="1" applyBorder="1" applyAlignment="1" applyProtection="1">
      <alignment horizontal="right"/>
      <protection locked="0"/>
    </xf>
    <xf numFmtId="39" fontId="4" fillId="0" borderId="16" xfId="0" applyNumberFormat="1" applyFont="1" applyFill="1" applyBorder="1" applyAlignment="1" applyProtection="1" quotePrefix="1">
      <alignment horizontal="right"/>
      <protection/>
    </xf>
    <xf numFmtId="39" fontId="6" fillId="0" borderId="28" xfId="0" applyNumberFormat="1" applyFont="1" applyFill="1" applyBorder="1" applyAlignment="1" applyProtection="1">
      <alignment horizontal="right"/>
      <protection locked="0"/>
    </xf>
    <xf numFmtId="39" fontId="6" fillId="0" borderId="18" xfId="0" applyNumberFormat="1" applyFont="1" applyFill="1" applyBorder="1" applyAlignment="1" applyProtection="1">
      <alignment/>
      <protection locked="0"/>
    </xf>
    <xf numFmtId="39" fontId="6" fillId="0" borderId="11" xfId="0" applyNumberFormat="1" applyFont="1" applyFill="1" applyBorder="1" applyAlignment="1" applyProtection="1">
      <alignment/>
      <protection locked="0"/>
    </xf>
    <xf numFmtId="39" fontId="6" fillId="0" borderId="34" xfId="0" applyNumberFormat="1" applyFont="1" applyFill="1" applyBorder="1" applyAlignment="1" applyProtection="1">
      <alignment/>
      <protection locked="0"/>
    </xf>
    <xf numFmtId="0" fontId="5" fillId="0" borderId="14" xfId="0" applyFont="1" applyFill="1" applyBorder="1" applyAlignment="1" applyProtection="1">
      <alignment horizontal="left"/>
      <protection/>
    </xf>
    <xf numFmtId="39" fontId="6" fillId="0" borderId="25" xfId="0" applyNumberFormat="1" applyFont="1" applyFill="1" applyBorder="1" applyAlignment="1" applyProtection="1">
      <alignment horizontal="right"/>
      <protection locked="0"/>
    </xf>
    <xf numFmtId="0" fontId="5" fillId="0" borderId="18" xfId="0" applyFont="1" applyFill="1" applyBorder="1" applyAlignment="1" applyProtection="1">
      <alignment horizontal="left"/>
      <protection/>
    </xf>
    <xf numFmtId="39" fontId="6" fillId="0" borderId="22" xfId="0" applyNumberFormat="1" applyFont="1" applyFill="1" applyBorder="1" applyAlignment="1" applyProtection="1">
      <alignment horizontal="right"/>
      <protection locked="0"/>
    </xf>
    <xf numFmtId="39" fontId="4" fillId="0" borderId="28" xfId="0" applyNumberFormat="1" applyFont="1" applyFill="1" applyBorder="1" applyAlignment="1">
      <alignment horizontal="right"/>
    </xf>
    <xf numFmtId="0" fontId="5" fillId="0" borderId="22" xfId="0" applyFont="1" applyFill="1" applyBorder="1" applyAlignment="1" applyProtection="1">
      <alignment horizontal="left"/>
      <protection/>
    </xf>
    <xf numFmtId="39" fontId="6" fillId="0" borderId="27" xfId="0" applyNumberFormat="1" applyFont="1" applyFill="1" applyBorder="1" applyAlignment="1" applyProtection="1">
      <alignment horizontal="right"/>
      <protection locked="0"/>
    </xf>
    <xf numFmtId="0" fontId="7" fillId="0" borderId="11" xfId="0" applyFont="1" applyFill="1" applyBorder="1" applyAlignment="1" applyProtection="1" quotePrefix="1">
      <alignment horizontal="center"/>
      <protection/>
    </xf>
    <xf numFmtId="39" fontId="6" fillId="33" borderId="11" xfId="0" applyNumberFormat="1" applyFont="1" applyFill="1" applyBorder="1" applyAlignment="1" applyProtection="1">
      <alignment/>
      <protection locked="0"/>
    </xf>
    <xf numFmtId="0" fontId="8" fillId="0" borderId="22" xfId="0" applyFont="1" applyFill="1" applyBorder="1" applyAlignment="1" applyProtection="1">
      <alignment horizontal="center"/>
      <protection/>
    </xf>
    <xf numFmtId="0" fontId="8" fillId="0" borderId="19" xfId="0" applyFont="1" applyFill="1" applyBorder="1" applyAlignment="1" applyProtection="1">
      <alignment horizontal="left"/>
      <protection/>
    </xf>
    <xf numFmtId="0" fontId="4" fillId="0" borderId="11" xfId="0" applyNumberFormat="1" applyFont="1" applyFill="1" applyBorder="1" applyAlignment="1" applyProtection="1" quotePrefix="1">
      <alignment horizontal="center"/>
      <protection/>
    </xf>
    <xf numFmtId="39" fontId="6" fillId="0" borderId="12"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xf>
    <xf numFmtId="0" fontId="8" fillId="0" borderId="22"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4" fillId="0" borderId="21" xfId="0" applyNumberFormat="1" applyFont="1" applyFill="1" applyBorder="1" applyAlignment="1" applyProtection="1" quotePrefix="1">
      <alignment horizontal="center"/>
      <protection/>
    </xf>
    <xf numFmtId="39" fontId="6" fillId="0" borderId="10" xfId="0" applyNumberFormat="1" applyFont="1" applyFill="1" applyBorder="1" applyAlignment="1" applyProtection="1">
      <alignment/>
      <protection locked="0"/>
    </xf>
    <xf numFmtId="39" fontId="4" fillId="0" borderId="34" xfId="0" applyNumberFormat="1" applyFont="1" applyFill="1" applyBorder="1" applyAlignment="1" applyProtection="1">
      <alignment/>
      <protection/>
    </xf>
    <xf numFmtId="39" fontId="4" fillId="0" borderId="16" xfId="0" applyNumberFormat="1" applyFont="1" applyFill="1" applyBorder="1" applyAlignment="1" applyProtection="1">
      <alignment/>
      <protection/>
    </xf>
    <xf numFmtId="0" fontId="4" fillId="0" borderId="16" xfId="0" applyFont="1" applyFill="1" applyBorder="1" applyAlignment="1">
      <alignment/>
    </xf>
    <xf numFmtId="39" fontId="6" fillId="0" borderId="24" xfId="0" applyNumberFormat="1" applyFont="1" applyFill="1" applyBorder="1" applyAlignment="1" applyProtection="1">
      <alignment/>
      <protection locked="0"/>
    </xf>
    <xf numFmtId="39" fontId="6" fillId="0" borderId="27" xfId="0" applyNumberFormat="1" applyFont="1" applyFill="1" applyBorder="1" applyAlignment="1" applyProtection="1">
      <alignment/>
      <protection locked="0"/>
    </xf>
    <xf numFmtId="39" fontId="6" fillId="0" borderId="23" xfId="0" applyNumberFormat="1" applyFont="1" applyFill="1" applyBorder="1" applyAlignment="1" applyProtection="1">
      <alignment/>
      <protection locked="0"/>
    </xf>
    <xf numFmtId="0" fontId="5" fillId="0" borderId="10" xfId="0" applyFont="1" applyFill="1" applyBorder="1" applyAlignment="1" applyProtection="1">
      <alignment horizontal="left" vertical="center"/>
      <protection/>
    </xf>
    <xf numFmtId="39" fontId="4" fillId="0" borderId="28" xfId="0" applyNumberFormat="1" applyFont="1" applyFill="1" applyBorder="1" applyAlignment="1" applyProtection="1">
      <alignment/>
      <protection/>
    </xf>
    <xf numFmtId="0" fontId="4" fillId="0" borderId="19" xfId="0" applyFont="1" applyFill="1" applyBorder="1" applyAlignment="1">
      <alignment/>
    </xf>
    <xf numFmtId="39" fontId="6" fillId="0" borderId="12" xfId="0" applyNumberFormat="1" applyFont="1" applyFill="1" applyBorder="1" applyAlignment="1" applyProtection="1">
      <alignment/>
      <protection locked="0"/>
    </xf>
    <xf numFmtId="39" fontId="6" fillId="0" borderId="25" xfId="0" applyNumberFormat="1" applyFont="1" applyFill="1" applyBorder="1" applyAlignment="1" applyProtection="1">
      <alignment/>
      <protection locked="0"/>
    </xf>
    <xf numFmtId="0" fontId="7" fillId="0" borderId="19" xfId="0" applyFont="1" applyFill="1" applyBorder="1" applyAlignment="1" applyProtection="1">
      <alignment horizontal="center"/>
      <protection/>
    </xf>
    <xf numFmtId="39" fontId="6" fillId="34" borderId="10" xfId="0" applyNumberFormat="1" applyFont="1" applyFill="1" applyBorder="1" applyAlignment="1" applyProtection="1">
      <alignment/>
      <protection/>
    </xf>
    <xf numFmtId="39" fontId="6" fillId="0" borderId="16" xfId="0" applyNumberFormat="1" applyFont="1" applyFill="1" applyBorder="1" applyAlignment="1" applyProtection="1">
      <alignment horizontal="right"/>
      <protection locked="0"/>
    </xf>
    <xf numFmtId="39" fontId="7" fillId="0" borderId="25" xfId="0" applyNumberFormat="1" applyFont="1" applyFill="1" applyBorder="1" applyAlignment="1" applyProtection="1">
      <alignment horizontal="right"/>
      <protection/>
    </xf>
    <xf numFmtId="39" fontId="6" fillId="34" borderId="11" xfId="0" applyNumberFormat="1" applyFont="1" applyFill="1" applyBorder="1" applyAlignment="1" applyProtection="1">
      <alignment/>
      <protection/>
    </xf>
    <xf numFmtId="39" fontId="6" fillId="0" borderId="10" xfId="0" applyNumberFormat="1" applyFont="1" applyFill="1" applyBorder="1" applyAlignment="1" applyProtection="1">
      <alignment horizontal="right"/>
      <protection/>
    </xf>
    <xf numFmtId="39" fontId="4" fillId="0" borderId="34" xfId="0" applyNumberFormat="1" applyFont="1" applyFill="1" applyBorder="1" applyAlignment="1" applyProtection="1">
      <alignment horizontal="right"/>
      <protection/>
    </xf>
    <xf numFmtId="0" fontId="4" fillId="0" borderId="12" xfId="0" applyNumberFormat="1" applyFont="1" applyFill="1" applyBorder="1" applyAlignment="1" applyProtection="1">
      <alignment horizontal="center"/>
      <protection/>
    </xf>
    <xf numFmtId="39" fontId="4" fillId="0" borderId="12" xfId="0" applyNumberFormat="1" applyFont="1" applyFill="1" applyBorder="1" applyAlignment="1" applyProtection="1">
      <alignment horizontal="center"/>
      <protection/>
    </xf>
    <xf numFmtId="39" fontId="4" fillId="0" borderId="11"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7" fillId="34" borderId="10" xfId="0" applyFont="1" applyFill="1" applyBorder="1" applyAlignment="1" applyProtection="1">
      <alignment horizontal="right"/>
      <protection/>
    </xf>
    <xf numFmtId="0" fontId="4" fillId="0" borderId="0" xfId="0" applyFont="1" applyFill="1" applyBorder="1" applyAlignment="1">
      <alignment horizontal="centerContinuous" vertical="top"/>
    </xf>
    <xf numFmtId="0" fontId="7" fillId="34" borderId="25" xfId="0" applyFont="1" applyFill="1" applyBorder="1" applyAlignment="1" applyProtection="1">
      <alignment horizontal="right"/>
      <protection/>
    </xf>
    <xf numFmtId="39" fontId="18" fillId="0" borderId="0" xfId="0" applyNumberFormat="1" applyFont="1" applyFill="1" applyAlignment="1" applyProtection="1">
      <alignment/>
      <protection/>
    </xf>
    <xf numFmtId="39" fontId="6" fillId="0" borderId="19" xfId="0" applyNumberFormat="1" applyFont="1" applyFill="1" applyBorder="1" applyAlignment="1" applyProtection="1">
      <alignment/>
      <protection/>
    </xf>
    <xf numFmtId="39" fontId="6" fillId="0" borderId="0" xfId="0"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9" fontId="7" fillId="0" borderId="0" xfId="0" applyNumberFormat="1" applyFont="1" applyFill="1" applyBorder="1" applyAlignment="1" applyProtection="1">
      <alignment/>
      <protection/>
    </xf>
    <xf numFmtId="168" fontId="4" fillId="0" borderId="16" xfId="0" applyNumberFormat="1" applyFont="1" applyFill="1" applyBorder="1" applyAlignment="1" applyProtection="1">
      <alignment horizontal="right"/>
      <protection/>
    </xf>
    <xf numFmtId="0" fontId="6" fillId="0" borderId="22" xfId="0" applyFont="1" applyFill="1" applyBorder="1" applyAlignment="1" applyProtection="1">
      <alignment/>
      <protection/>
    </xf>
    <xf numFmtId="0" fontId="59" fillId="0" borderId="0" xfId="0" applyFont="1" applyFill="1" applyAlignment="1" applyProtection="1">
      <alignment/>
      <protection/>
    </xf>
    <xf numFmtId="1" fontId="59" fillId="0" borderId="0" xfId="0" applyNumberFormat="1" applyFont="1" applyFill="1" applyAlignment="1" applyProtection="1">
      <alignment/>
      <protection/>
    </xf>
    <xf numFmtId="0" fontId="59" fillId="0" borderId="0" xfId="0" applyFont="1" applyFill="1" applyAlignment="1" applyProtection="1">
      <alignment wrapText="1"/>
      <protection/>
    </xf>
    <xf numFmtId="1" fontId="59" fillId="0" borderId="0" xfId="0" applyNumberFormat="1" applyFont="1" applyFill="1" applyAlignment="1" applyProtection="1">
      <alignment wrapText="1"/>
      <protection/>
    </xf>
    <xf numFmtId="0" fontId="59" fillId="0" borderId="0" xfId="0" applyFont="1" applyFill="1" applyAlignment="1" applyProtection="1">
      <alignment horizontal="center" vertical="center" wrapText="1"/>
      <protection/>
    </xf>
    <xf numFmtId="1" fontId="59" fillId="0" borderId="0" xfId="0" applyNumberFormat="1" applyFont="1" applyFill="1" applyAlignment="1" applyProtection="1">
      <alignment horizontal="center" vertical="center" wrapText="1"/>
      <protection/>
    </xf>
    <xf numFmtId="0" fontId="60" fillId="0" borderId="0" xfId="0" applyFont="1" applyFill="1" applyAlignment="1" applyProtection="1">
      <alignment/>
      <protection/>
    </xf>
    <xf numFmtId="1" fontId="60" fillId="0" borderId="0" xfId="0" applyNumberFormat="1" applyFont="1" applyFill="1" applyAlignment="1" applyProtection="1">
      <alignment/>
      <protection/>
    </xf>
    <xf numFmtId="1" fontId="60" fillId="0" borderId="0" xfId="0" applyNumberFormat="1" applyFont="1" applyFill="1" applyAlignment="1" applyProtection="1" quotePrefix="1">
      <alignment/>
      <protection/>
    </xf>
    <xf numFmtId="39" fontId="6" fillId="0" borderId="35" xfId="0" applyNumberFormat="1" applyFont="1" applyFill="1" applyBorder="1" applyAlignment="1" applyProtection="1">
      <alignment horizontal="right"/>
      <protection locked="0"/>
    </xf>
    <xf numFmtId="39" fontId="6" fillId="0" borderId="28" xfId="0" applyNumberFormat="1" applyFont="1" applyFill="1" applyBorder="1" applyAlignment="1" applyProtection="1">
      <alignment/>
      <protection locked="0"/>
    </xf>
    <xf numFmtId="39" fontId="6" fillId="0" borderId="35" xfId="0" applyNumberFormat="1" applyFont="1" applyFill="1" applyBorder="1" applyAlignment="1" applyProtection="1">
      <alignment/>
      <protection locked="0"/>
    </xf>
    <xf numFmtId="0" fontId="4" fillId="0" borderId="18" xfId="0" applyFont="1" applyFill="1" applyBorder="1" applyAlignment="1">
      <alignment horizontal="left" indent="1"/>
    </xf>
    <xf numFmtId="0" fontId="57" fillId="0" borderId="0" xfId="0" applyFont="1" applyFill="1" applyBorder="1" applyAlignment="1">
      <alignment/>
    </xf>
    <xf numFmtId="0" fontId="5" fillId="0" borderId="18" xfId="0" applyFont="1" applyFill="1" applyBorder="1" applyAlignment="1" applyProtection="1">
      <alignment horizontal="left" wrapText="1"/>
      <protection/>
    </xf>
    <xf numFmtId="39" fontId="4" fillId="0" borderId="36" xfId="0" applyNumberFormat="1" applyFont="1" applyFill="1" applyBorder="1" applyAlignment="1">
      <alignment horizontal="right"/>
    </xf>
    <xf numFmtId="0" fontId="56" fillId="0" borderId="0" xfId="0" applyFont="1" applyFill="1" applyAlignment="1" applyProtection="1">
      <alignment horizontal="left"/>
      <protection/>
    </xf>
    <xf numFmtId="0" fontId="61" fillId="0" borderId="0" xfId="0" applyFont="1" applyFill="1" applyBorder="1" applyAlignment="1">
      <alignment/>
    </xf>
    <xf numFmtId="0" fontId="62" fillId="0" borderId="0" xfId="0" applyFont="1" applyFill="1" applyBorder="1" applyAlignment="1">
      <alignment/>
    </xf>
    <xf numFmtId="0" fontId="62" fillId="0" borderId="0" xfId="0" applyFont="1" applyFill="1" applyBorder="1" applyAlignment="1">
      <alignment horizontal="right"/>
    </xf>
    <xf numFmtId="0" fontId="57" fillId="0" borderId="0" xfId="0" applyFont="1" applyFill="1" applyBorder="1" applyAlignment="1">
      <alignment horizontal="left"/>
    </xf>
    <xf numFmtId="0" fontId="15" fillId="0" borderId="20" xfId="0" applyFont="1" applyFill="1" applyBorder="1" applyAlignment="1" applyProtection="1" quotePrefix="1">
      <alignment horizontal="center"/>
      <protection/>
    </xf>
    <xf numFmtId="0" fontId="56" fillId="0" borderId="0" xfId="0" applyFont="1" applyFill="1" applyAlignment="1" applyProtection="1">
      <alignment horizontal="right"/>
      <protection/>
    </xf>
    <xf numFmtId="0" fontId="56" fillId="0" borderId="0" xfId="0" applyFont="1" applyFill="1" applyAlignment="1">
      <alignment horizontal="right"/>
    </xf>
    <xf numFmtId="0" fontId="57" fillId="0" borderId="0" xfId="0" applyFont="1" applyFill="1" applyAlignment="1">
      <alignment horizontal="right"/>
    </xf>
    <xf numFmtId="14" fontId="57" fillId="0" borderId="0" xfId="0" applyNumberFormat="1" applyFont="1" applyFill="1" applyBorder="1" applyAlignment="1">
      <alignment horizontal="center"/>
    </xf>
    <xf numFmtId="0" fontId="57" fillId="0" borderId="0" xfId="0" applyFont="1" applyFill="1" applyBorder="1" applyAlignment="1" applyProtection="1">
      <alignment horizontal="center" vertical="center"/>
      <protection/>
    </xf>
    <xf numFmtId="0" fontId="5" fillId="0" borderId="19" xfId="0" applyFont="1" applyFill="1" applyBorder="1" applyAlignment="1" applyProtection="1">
      <alignment horizontal="left" wrapText="1"/>
      <protection/>
    </xf>
    <xf numFmtId="39" fontId="4" fillId="0" borderId="25" xfId="0" applyNumberFormat="1" applyFont="1" applyFill="1" applyBorder="1" applyAlignment="1">
      <alignment horizontal="right"/>
    </xf>
    <xf numFmtId="0" fontId="57" fillId="0" borderId="0" xfId="0" applyFont="1" applyFill="1" applyBorder="1" applyAlignment="1">
      <alignment horizontal="center" vertical="center"/>
    </xf>
    <xf numFmtId="0" fontId="5" fillId="0" borderId="22"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5" fillId="0" borderId="22"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21" xfId="0" applyFont="1" applyFill="1" applyBorder="1" applyAlignment="1" applyProtection="1">
      <alignment wrapText="1"/>
      <protection/>
    </xf>
    <xf numFmtId="0" fontId="5" fillId="0" borderId="21"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847"/>
  <sheetViews>
    <sheetView showGridLines="0" showZeros="0" tabSelected="1" zoomScale="80" zoomScaleNormal="80" workbookViewId="0" topLeftCell="A14">
      <selection activeCell="A24" sqref="A24:D105"/>
    </sheetView>
  </sheetViews>
  <sheetFormatPr defaultColWidth="11.00390625" defaultRowHeight="12.75"/>
  <cols>
    <col min="1" max="1" width="6.140625" style="9" customWidth="1"/>
    <col min="2" max="2" width="65.140625" style="9" customWidth="1"/>
    <col min="3" max="3" width="24.140625" style="9" customWidth="1"/>
    <col min="4" max="4" width="23.57421875" style="74" customWidth="1"/>
    <col min="5" max="9" width="23.57421875" style="9" customWidth="1"/>
    <col min="10" max="10" width="24.00390625" style="9" customWidth="1"/>
    <col min="11" max="11" width="24.140625" style="9" customWidth="1"/>
    <col min="12" max="14" width="23.57421875" style="9" customWidth="1"/>
    <col min="15" max="18" width="11.00390625" style="9" customWidth="1"/>
    <col min="19" max="19" width="19.421875" style="308" bestFit="1" customWidth="1"/>
    <col min="20" max="20" width="5.8515625" style="309" bestFit="1" customWidth="1"/>
    <col min="21" max="21" width="12.7109375" style="308" bestFit="1" customWidth="1"/>
    <col min="22" max="22" width="14.00390625" style="308" bestFit="1" customWidth="1"/>
    <col min="23" max="23" width="8.8515625" style="308" bestFit="1" customWidth="1"/>
    <col min="24" max="16384" width="11.00390625" style="9" customWidth="1"/>
  </cols>
  <sheetData>
    <row r="1" spans="1:22" ht="15">
      <c r="A1" s="7" t="s">
        <v>1</v>
      </c>
      <c r="B1" s="11" t="str">
        <f>CONCATENATE("DISTRICT SCHOOL BOARD OF ",H1," COUNTY")</f>
        <v>DISTRICT SCHOOL BOARD OF LEVY COUNTY</v>
      </c>
      <c r="C1" s="334"/>
      <c r="D1" s="333"/>
      <c r="E1" s="8"/>
      <c r="F1" s="226" t="s">
        <v>98</v>
      </c>
      <c r="G1" s="233" t="s">
        <v>403</v>
      </c>
      <c r="H1" s="234" t="s">
        <v>374</v>
      </c>
      <c r="S1" s="314"/>
      <c r="T1" s="315"/>
      <c r="U1" s="314"/>
      <c r="V1" s="314"/>
    </row>
    <row r="2" spans="1:23" ht="15">
      <c r="A2" s="10"/>
      <c r="B2" s="11" t="s">
        <v>0</v>
      </c>
      <c r="C2" s="337"/>
      <c r="D2" s="337"/>
      <c r="E2" s="325"/>
      <c r="G2" s="235" t="s">
        <v>404</v>
      </c>
      <c r="H2" s="236">
        <v>2019</v>
      </c>
      <c r="S2" s="314" t="s">
        <v>337</v>
      </c>
      <c r="T2" s="316">
        <v>2015</v>
      </c>
      <c r="U2" s="314" t="str">
        <f>CONCATENATE("July 1, ",T2-1)</f>
        <v>July 1, 2014</v>
      </c>
      <c r="V2" s="314" t="str">
        <f>CONCATENATE("June 30, ",T2)</f>
        <v>June 30, 2015</v>
      </c>
      <c r="W2" s="308" t="str">
        <f>CONCATENATE(T2-1,"-",T2-MROUND(T2,1000))</f>
        <v>2014-15</v>
      </c>
    </row>
    <row r="3" spans="1:23" ht="15">
      <c r="A3" s="10"/>
      <c r="B3" s="11" t="str">
        <f>IF(H2="","Fiscal Year",CONCATENATE("Fiscal Year ",LOOKUP(H2,T2:T8,W2:W8)))</f>
        <v>Fiscal Year 2018-19</v>
      </c>
      <c r="C3" s="328"/>
      <c r="E3" s="202"/>
      <c r="H3" s="237"/>
      <c r="S3" s="314" t="s">
        <v>338</v>
      </c>
      <c r="T3" s="316">
        <v>2016</v>
      </c>
      <c r="U3" s="314" t="str">
        <f aca="true" t="shared" si="0" ref="U3:U8">CONCATENATE("July 1, ",T3-1)</f>
        <v>July 1, 2015</v>
      </c>
      <c r="V3" s="314" t="str">
        <f aca="true" t="shared" si="1" ref="V3:V8">CONCATENATE("June 30, ",T3)</f>
        <v>June 30, 2016</v>
      </c>
      <c r="W3" s="308" t="str">
        <f aca="true" t="shared" si="2" ref="W3:W8">CONCATENATE(T3-1,"-",T3-MROUND(T3,1000))</f>
        <v>2015-16</v>
      </c>
    </row>
    <row r="4" spans="1:23" ht="15">
      <c r="A4" s="10"/>
      <c r="B4" s="11"/>
      <c r="C4" s="321"/>
      <c r="D4" s="149"/>
      <c r="E4" s="8"/>
      <c r="S4" s="314" t="s">
        <v>339</v>
      </c>
      <c r="T4" s="316">
        <v>2017</v>
      </c>
      <c r="U4" s="314" t="str">
        <f t="shared" si="0"/>
        <v>July 1, 2016</v>
      </c>
      <c r="V4" s="314" t="str">
        <f t="shared" si="1"/>
        <v>June 30, 2017</v>
      </c>
      <c r="W4" s="308" t="str">
        <f t="shared" si="2"/>
        <v>2016-17</v>
      </c>
    </row>
    <row r="5" spans="1:23" ht="15">
      <c r="A5" s="10"/>
      <c r="B5" s="11" t="s">
        <v>75</v>
      </c>
      <c r="C5" s="326"/>
      <c r="D5" s="327"/>
      <c r="E5" s="245" t="s">
        <v>79</v>
      </c>
      <c r="S5" s="314" t="s">
        <v>340</v>
      </c>
      <c r="T5" s="316">
        <v>2018</v>
      </c>
      <c r="U5" s="314" t="str">
        <f t="shared" si="0"/>
        <v>July 1, 2017</v>
      </c>
      <c r="V5" s="314" t="str">
        <f t="shared" si="1"/>
        <v>June 30, 2018</v>
      </c>
      <c r="W5" s="308" t="str">
        <f t="shared" si="2"/>
        <v>2017-18</v>
      </c>
    </row>
    <row r="6" spans="1:23" ht="15">
      <c r="A6" s="10"/>
      <c r="B6" s="13"/>
      <c r="C6" s="14"/>
      <c r="D6" s="150"/>
      <c r="E6" s="15"/>
      <c r="G6" s="246"/>
      <c r="S6" s="314" t="s">
        <v>341</v>
      </c>
      <c r="T6" s="316">
        <v>2019</v>
      </c>
      <c r="U6" s="314" t="str">
        <f t="shared" si="0"/>
        <v>July 1, 2018</v>
      </c>
      <c r="V6" s="314" t="str">
        <f t="shared" si="1"/>
        <v>June 30, 2019</v>
      </c>
      <c r="W6" s="308" t="str">
        <f t="shared" si="2"/>
        <v>2018-19</v>
      </c>
    </row>
    <row r="7" spans="1:23" ht="30.75" customHeight="1">
      <c r="A7" s="18" t="s">
        <v>99</v>
      </c>
      <c r="B7" s="122" t="s">
        <v>448</v>
      </c>
      <c r="C7" s="8"/>
      <c r="D7" s="149"/>
      <c r="E7" s="247">
        <v>2051002882</v>
      </c>
      <c r="S7" s="314" t="s">
        <v>342</v>
      </c>
      <c r="T7" s="316">
        <v>2020</v>
      </c>
      <c r="U7" s="314" t="str">
        <f t="shared" si="0"/>
        <v>July 1, 2019</v>
      </c>
      <c r="V7" s="314" t="str">
        <f t="shared" si="1"/>
        <v>June 30, 2020</v>
      </c>
      <c r="W7" s="308" t="str">
        <f t="shared" si="2"/>
        <v>2019-20</v>
      </c>
    </row>
    <row r="8" spans="1:23" ht="15">
      <c r="A8" s="21"/>
      <c r="B8" s="19"/>
      <c r="C8" s="8"/>
      <c r="D8" s="149"/>
      <c r="E8" s="20"/>
      <c r="S8" s="314" t="s">
        <v>343</v>
      </c>
      <c r="T8" s="316">
        <v>2021</v>
      </c>
      <c r="U8" s="314" t="str">
        <f t="shared" si="0"/>
        <v>July 1, 2020</v>
      </c>
      <c r="V8" s="314" t="str">
        <f t="shared" si="1"/>
        <v>June 30, 2021</v>
      </c>
      <c r="W8" s="308" t="str">
        <f t="shared" si="2"/>
        <v>2020-21</v>
      </c>
    </row>
    <row r="9" spans="1:22" ht="30.75" customHeight="1">
      <c r="A9" s="21"/>
      <c r="B9" s="122" t="s">
        <v>114</v>
      </c>
      <c r="C9" s="8"/>
      <c r="D9" s="22" t="s">
        <v>2</v>
      </c>
      <c r="E9" s="20"/>
      <c r="S9" s="314" t="s">
        <v>344</v>
      </c>
      <c r="T9" s="316"/>
      <c r="U9" s="314"/>
      <c r="V9" s="314"/>
    </row>
    <row r="10" spans="1:22" ht="30.75" customHeight="1">
      <c r="A10" s="21"/>
      <c r="B10" s="19"/>
      <c r="C10" s="23" t="s">
        <v>3</v>
      </c>
      <c r="D10" s="23" t="s">
        <v>4</v>
      </c>
      <c r="E10" s="23" t="s">
        <v>5</v>
      </c>
      <c r="S10" s="314" t="s">
        <v>345</v>
      </c>
      <c r="T10" s="315"/>
      <c r="U10" s="314"/>
      <c r="V10" s="314"/>
    </row>
    <row r="11" spans="1:22" ht="30.75" customHeight="1">
      <c r="A11" s="18" t="s">
        <v>100</v>
      </c>
      <c r="B11" s="123" t="s">
        <v>246</v>
      </c>
      <c r="C11" s="248">
        <v>4.079</v>
      </c>
      <c r="D11" s="298"/>
      <c r="E11" s="25">
        <f>C11</f>
        <v>4.079</v>
      </c>
      <c r="S11" s="314" t="s">
        <v>346</v>
      </c>
      <c r="T11" s="315"/>
      <c r="U11" s="314"/>
      <c r="V11" s="314"/>
    </row>
    <row r="12" spans="1:22" ht="30.75" customHeight="1">
      <c r="A12" s="18" t="s">
        <v>241</v>
      </c>
      <c r="B12" s="123" t="s">
        <v>407</v>
      </c>
      <c r="C12" s="248"/>
      <c r="D12" s="298"/>
      <c r="E12" s="25">
        <f>C12</f>
        <v>0</v>
      </c>
      <c r="S12" s="314" t="s">
        <v>347</v>
      </c>
      <c r="T12" s="315"/>
      <c r="U12" s="314"/>
      <c r="V12" s="314"/>
    </row>
    <row r="13" spans="1:22" ht="30.75" customHeight="1">
      <c r="A13" s="18" t="s">
        <v>101</v>
      </c>
      <c r="B13" s="123" t="s">
        <v>245</v>
      </c>
      <c r="C13" s="248">
        <v>0.748</v>
      </c>
      <c r="D13" s="298"/>
      <c r="E13" s="25">
        <f>C13</f>
        <v>0.748</v>
      </c>
      <c r="S13" s="314" t="s">
        <v>348</v>
      </c>
      <c r="T13" s="315"/>
      <c r="U13" s="314"/>
      <c r="V13" s="314"/>
    </row>
    <row r="14" spans="1:22" ht="30.75" customHeight="1">
      <c r="A14" s="18" t="s">
        <v>102</v>
      </c>
      <c r="B14" s="123" t="s">
        <v>332</v>
      </c>
      <c r="C14" s="298"/>
      <c r="D14" s="249"/>
      <c r="E14" s="25">
        <f>D14</f>
        <v>0</v>
      </c>
      <c r="S14" s="314" t="s">
        <v>349</v>
      </c>
      <c r="T14" s="315"/>
      <c r="U14" s="314"/>
      <c r="V14" s="314"/>
    </row>
    <row r="15" spans="1:22" ht="30.75" customHeight="1">
      <c r="A15" s="18" t="s">
        <v>247</v>
      </c>
      <c r="B15" s="123" t="s">
        <v>333</v>
      </c>
      <c r="C15" s="298"/>
      <c r="D15" s="250"/>
      <c r="E15" s="25">
        <f>D15</f>
        <v>0</v>
      </c>
      <c r="S15" s="314" t="s">
        <v>350</v>
      </c>
      <c r="T15" s="315"/>
      <c r="U15" s="314"/>
      <c r="V15" s="314"/>
    </row>
    <row r="16" spans="1:22" ht="30.75" customHeight="1">
      <c r="A16" s="18" t="s">
        <v>103</v>
      </c>
      <c r="B16" s="123" t="s">
        <v>334</v>
      </c>
      <c r="C16" s="248">
        <v>1.5</v>
      </c>
      <c r="D16" s="298"/>
      <c r="E16" s="25">
        <f>C16</f>
        <v>1.5</v>
      </c>
      <c r="S16" s="314" t="s">
        <v>351</v>
      </c>
      <c r="T16" s="315"/>
      <c r="U16" s="314"/>
      <c r="V16" s="314"/>
    </row>
    <row r="17" spans="1:22" ht="30.75" customHeight="1">
      <c r="A17" s="18" t="s">
        <v>242</v>
      </c>
      <c r="B17" s="123" t="s">
        <v>335</v>
      </c>
      <c r="C17" s="248"/>
      <c r="D17" s="298"/>
      <c r="E17" s="25">
        <f>C17</f>
        <v>0</v>
      </c>
      <c r="S17" s="314" t="s">
        <v>352</v>
      </c>
      <c r="T17" s="315"/>
      <c r="U17" s="314"/>
      <c r="V17" s="314"/>
    </row>
    <row r="18" spans="1:22" ht="30.75" customHeight="1">
      <c r="A18" s="18" t="s">
        <v>104</v>
      </c>
      <c r="B18" s="123" t="s">
        <v>336</v>
      </c>
      <c r="C18" s="298"/>
      <c r="D18" s="250"/>
      <c r="E18" s="25">
        <f>D18</f>
        <v>0</v>
      </c>
      <c r="S18" s="314" t="s">
        <v>353</v>
      </c>
      <c r="T18" s="315"/>
      <c r="U18" s="314"/>
      <c r="V18" s="314"/>
    </row>
    <row r="19" spans="1:22" ht="30.75" customHeight="1">
      <c r="A19" s="10"/>
      <c r="B19" s="124" t="s">
        <v>115</v>
      </c>
      <c r="C19" s="26">
        <f>SUM(C11:C18)</f>
        <v>6.327</v>
      </c>
      <c r="D19" s="152">
        <f>SUM(D11:D18)</f>
        <v>0</v>
      </c>
      <c r="E19" s="25">
        <f>SUM(E11:E18)</f>
        <v>6.327</v>
      </c>
      <c r="S19" s="314" t="s">
        <v>354</v>
      </c>
      <c r="T19" s="315"/>
      <c r="U19" s="314"/>
      <c r="V19" s="314"/>
    </row>
    <row r="20" spans="1:22" ht="15">
      <c r="A20" s="10"/>
      <c r="B20" s="27"/>
      <c r="C20" s="28"/>
      <c r="D20" s="153"/>
      <c r="E20" s="29"/>
      <c r="S20" s="314" t="s">
        <v>355</v>
      </c>
      <c r="T20" s="315"/>
      <c r="U20" s="314"/>
      <c r="V20" s="314"/>
    </row>
    <row r="21" spans="1:22" ht="15">
      <c r="A21" s="10"/>
      <c r="B21" s="8"/>
      <c r="C21" s="8"/>
      <c r="D21" s="149"/>
      <c r="E21" s="8"/>
      <c r="S21" s="314" t="s">
        <v>356</v>
      </c>
      <c r="T21" s="315"/>
      <c r="U21" s="314"/>
      <c r="V21" s="314"/>
    </row>
    <row r="22" spans="1:22" ht="15">
      <c r="A22" s="10"/>
      <c r="B22" s="31" t="s">
        <v>6</v>
      </c>
      <c r="C22" s="8"/>
      <c r="D22" s="149"/>
      <c r="E22" s="8"/>
      <c r="S22" s="314" t="s">
        <v>357</v>
      </c>
      <c r="T22" s="315"/>
      <c r="U22" s="314"/>
      <c r="V22" s="314"/>
    </row>
    <row r="23" spans="1:22" ht="15">
      <c r="A23" s="10"/>
      <c r="B23" s="8"/>
      <c r="C23" s="8"/>
      <c r="D23" s="149"/>
      <c r="E23" s="8"/>
      <c r="S23" s="314" t="s">
        <v>358</v>
      </c>
      <c r="T23" s="315"/>
      <c r="U23" s="314"/>
      <c r="V23" s="314"/>
    </row>
    <row r="24" spans="1:22" ht="15">
      <c r="A24" s="10" t="s">
        <v>7</v>
      </c>
      <c r="B24" s="11" t="str">
        <f>$B$1</f>
        <v>DISTRICT SCHOOL BOARD OF LEVY COUNTY</v>
      </c>
      <c r="C24" s="12"/>
      <c r="D24" s="245"/>
      <c r="S24" s="314" t="s">
        <v>359</v>
      </c>
      <c r="T24" s="315"/>
      <c r="U24" s="314"/>
      <c r="V24" s="314"/>
    </row>
    <row r="25" spans="1:22" ht="15">
      <c r="A25" s="10"/>
      <c r="B25" s="12" t="s">
        <v>8</v>
      </c>
      <c r="C25" s="12"/>
      <c r="D25" s="245"/>
      <c r="S25" s="314" t="s">
        <v>360</v>
      </c>
      <c r="T25" s="315"/>
      <c r="U25" s="314"/>
      <c r="V25" s="314"/>
    </row>
    <row r="26" spans="1:22" ht="15">
      <c r="A26" s="10"/>
      <c r="B26" s="12" t="str">
        <f>IF(H2="","For Fiscal Year Ending June 30,",CONCATENATE("For Fiscal Year Ending ",LOOKUP(H2,T2:T8,V2:V8)))</f>
        <v>For Fiscal Year Ending June 30, 2019</v>
      </c>
      <c r="C26" s="12"/>
      <c r="D26" s="245"/>
      <c r="S26" s="314" t="s">
        <v>361</v>
      </c>
      <c r="T26" s="315"/>
      <c r="U26" s="314"/>
      <c r="V26" s="314"/>
    </row>
    <row r="27" spans="1:22" ht="15">
      <c r="A27" s="10"/>
      <c r="B27" s="12"/>
      <c r="C27" s="12"/>
      <c r="D27" s="245"/>
      <c r="S27" s="314" t="s">
        <v>362</v>
      </c>
      <c r="T27" s="315"/>
      <c r="U27" s="314"/>
      <c r="V27" s="314"/>
    </row>
    <row r="28" spans="1:22" ht="15">
      <c r="A28" s="10"/>
      <c r="B28" s="12" t="s">
        <v>80</v>
      </c>
      <c r="C28" s="12"/>
      <c r="D28" s="245" t="s">
        <v>81</v>
      </c>
      <c r="E28" s="140"/>
      <c r="S28" s="314" t="s">
        <v>363</v>
      </c>
      <c r="T28" s="315"/>
      <c r="U28" s="314"/>
      <c r="V28" s="314"/>
    </row>
    <row r="29" spans="1:22" ht="15">
      <c r="A29" s="10"/>
      <c r="B29" s="33"/>
      <c r="C29" s="33" t="s">
        <v>9</v>
      </c>
      <c r="D29" s="33"/>
      <c r="E29" s="140"/>
      <c r="S29" s="314" t="s">
        <v>364</v>
      </c>
      <c r="T29" s="315"/>
      <c r="U29" s="314"/>
      <c r="V29" s="314"/>
    </row>
    <row r="30" spans="1:22" ht="15">
      <c r="A30" s="10"/>
      <c r="B30" s="218" t="s">
        <v>463</v>
      </c>
      <c r="C30" s="243" t="s">
        <v>10</v>
      </c>
      <c r="D30" s="244"/>
      <c r="S30" s="314" t="s">
        <v>365</v>
      </c>
      <c r="T30" s="315"/>
      <c r="U30" s="314"/>
      <c r="V30" s="314"/>
    </row>
    <row r="31" spans="1:22" ht="15">
      <c r="A31" s="10"/>
      <c r="B31" s="130" t="s">
        <v>11</v>
      </c>
      <c r="C31" s="37"/>
      <c r="D31" s="170"/>
      <c r="S31" s="314" t="s">
        <v>366</v>
      </c>
      <c r="T31" s="315"/>
      <c r="U31" s="314"/>
      <c r="V31" s="314"/>
    </row>
    <row r="32" spans="1:22" ht="15">
      <c r="A32" s="10"/>
      <c r="B32" s="125" t="s">
        <v>116</v>
      </c>
      <c r="C32" s="34">
        <v>3121</v>
      </c>
      <c r="D32" s="172"/>
      <c r="S32" s="314" t="s">
        <v>367</v>
      </c>
      <c r="T32" s="315"/>
      <c r="U32" s="314"/>
      <c r="V32" s="314"/>
    </row>
    <row r="33" spans="1:22" ht="15">
      <c r="A33" s="10"/>
      <c r="B33" s="125" t="s">
        <v>117</v>
      </c>
      <c r="C33" s="34">
        <v>3191</v>
      </c>
      <c r="D33" s="251"/>
      <c r="S33" s="314" t="s">
        <v>368</v>
      </c>
      <c r="T33" s="315"/>
      <c r="U33" s="314"/>
      <c r="V33" s="314"/>
    </row>
    <row r="34" spans="1:22" ht="15">
      <c r="A34" s="10"/>
      <c r="B34" s="125" t="s">
        <v>118</v>
      </c>
      <c r="C34" s="34">
        <v>3199</v>
      </c>
      <c r="D34" s="172"/>
      <c r="S34" s="314" t="s">
        <v>369</v>
      </c>
      <c r="T34" s="315"/>
      <c r="U34" s="314"/>
      <c r="V34" s="314"/>
    </row>
    <row r="35" spans="1:22" ht="15.75" thickBot="1">
      <c r="A35" s="10"/>
      <c r="B35" s="125" t="s">
        <v>119</v>
      </c>
      <c r="C35" s="35">
        <v>3100</v>
      </c>
      <c r="D35" s="156">
        <f>SUM(D32:D34)</f>
        <v>0</v>
      </c>
      <c r="S35" s="314" t="s">
        <v>370</v>
      </c>
      <c r="T35" s="315"/>
      <c r="U35" s="314"/>
      <c r="V35" s="314"/>
    </row>
    <row r="36" spans="1:22" ht="15">
      <c r="A36" s="10"/>
      <c r="B36" s="130" t="s">
        <v>112</v>
      </c>
      <c r="C36" s="37"/>
      <c r="D36" s="157"/>
      <c r="S36" s="314" t="s">
        <v>371</v>
      </c>
      <c r="T36" s="315"/>
      <c r="U36" s="314"/>
      <c r="V36" s="314"/>
    </row>
    <row r="37" spans="1:22" ht="15">
      <c r="A37" s="10"/>
      <c r="B37" s="125" t="s">
        <v>120</v>
      </c>
      <c r="C37" s="34">
        <v>3202</v>
      </c>
      <c r="D37" s="172">
        <v>195000</v>
      </c>
      <c r="E37" s="38"/>
      <c r="S37" s="314" t="s">
        <v>372</v>
      </c>
      <c r="T37" s="315"/>
      <c r="U37" s="314"/>
      <c r="V37" s="314"/>
    </row>
    <row r="38" spans="1:22" ht="15">
      <c r="A38" s="10"/>
      <c r="B38" s="125" t="s">
        <v>121</v>
      </c>
      <c r="C38" s="34">
        <v>3255</v>
      </c>
      <c r="D38" s="172"/>
      <c r="E38" s="38"/>
      <c r="S38" s="314" t="s">
        <v>373</v>
      </c>
      <c r="T38" s="315"/>
      <c r="U38" s="314"/>
      <c r="V38" s="314"/>
    </row>
    <row r="39" spans="1:22" ht="15">
      <c r="A39" s="10"/>
      <c r="B39" s="125" t="s">
        <v>122</v>
      </c>
      <c r="C39" s="34">
        <v>3280</v>
      </c>
      <c r="D39" s="172"/>
      <c r="E39" s="38"/>
      <c r="S39" s="314" t="s">
        <v>374</v>
      </c>
      <c r="T39" s="315"/>
      <c r="U39" s="314"/>
      <c r="V39" s="314"/>
    </row>
    <row r="40" spans="1:22" ht="15">
      <c r="A40" s="10"/>
      <c r="B40" s="125" t="s">
        <v>175</v>
      </c>
      <c r="C40" s="242">
        <v>3299</v>
      </c>
      <c r="D40" s="172">
        <v>63356.22</v>
      </c>
      <c r="S40" s="314" t="s">
        <v>375</v>
      </c>
      <c r="T40" s="315"/>
      <c r="U40" s="314"/>
      <c r="V40" s="314"/>
    </row>
    <row r="41" spans="1:22" ht="15.75" thickBot="1">
      <c r="A41" s="10"/>
      <c r="B41" s="212" t="s">
        <v>273</v>
      </c>
      <c r="C41" s="35">
        <v>3200</v>
      </c>
      <c r="D41" s="156">
        <f>SUM(D37:D40)</f>
        <v>258356.22</v>
      </c>
      <c r="S41" s="314" t="s">
        <v>376</v>
      </c>
      <c r="T41" s="315"/>
      <c r="U41" s="314"/>
      <c r="V41" s="314"/>
    </row>
    <row r="42" spans="1:22" ht="15">
      <c r="A42" s="10"/>
      <c r="B42" s="130" t="s">
        <v>12</v>
      </c>
      <c r="C42" s="37"/>
      <c r="D42" s="105"/>
      <c r="S42" s="314" t="s">
        <v>377</v>
      </c>
      <c r="T42" s="315"/>
      <c r="U42" s="314"/>
      <c r="V42" s="314"/>
    </row>
    <row r="43" spans="1:22" ht="15">
      <c r="A43" s="10"/>
      <c r="B43" s="125" t="s">
        <v>124</v>
      </c>
      <c r="C43" s="34">
        <v>3310</v>
      </c>
      <c r="D43" s="172">
        <v>27219874</v>
      </c>
      <c r="S43" s="314" t="s">
        <v>378</v>
      </c>
      <c r="T43" s="315"/>
      <c r="U43" s="314"/>
      <c r="V43" s="314"/>
    </row>
    <row r="44" spans="1:22" ht="15">
      <c r="A44" s="10"/>
      <c r="B44" s="125" t="s">
        <v>125</v>
      </c>
      <c r="C44" s="34">
        <v>3315</v>
      </c>
      <c r="D44" s="172"/>
      <c r="S44" s="314" t="s">
        <v>379</v>
      </c>
      <c r="T44" s="315"/>
      <c r="U44" s="314"/>
      <c r="V44" s="314"/>
    </row>
    <row r="45" spans="1:22" ht="15">
      <c r="A45" s="10"/>
      <c r="B45" s="125" t="s">
        <v>126</v>
      </c>
      <c r="C45" s="34">
        <v>3316</v>
      </c>
      <c r="D45" s="172"/>
      <c r="S45" s="314" t="s">
        <v>380</v>
      </c>
      <c r="T45" s="315"/>
      <c r="U45" s="314"/>
      <c r="V45" s="314"/>
    </row>
    <row r="46" spans="1:22" ht="15">
      <c r="A46" s="10"/>
      <c r="B46" s="125" t="s">
        <v>127</v>
      </c>
      <c r="C46" s="34">
        <v>3317</v>
      </c>
      <c r="D46" s="172"/>
      <c r="S46" s="314" t="s">
        <v>381</v>
      </c>
      <c r="T46" s="315"/>
      <c r="U46" s="314"/>
      <c r="V46" s="314"/>
    </row>
    <row r="47" spans="1:22" ht="15">
      <c r="A47" s="10"/>
      <c r="B47" s="125" t="s">
        <v>128</v>
      </c>
      <c r="C47" s="34">
        <v>3318</v>
      </c>
      <c r="D47" s="172"/>
      <c r="S47" s="314" t="s">
        <v>382</v>
      </c>
      <c r="T47" s="315"/>
      <c r="U47" s="314"/>
      <c r="V47" s="314"/>
    </row>
    <row r="48" spans="1:22" ht="15">
      <c r="A48" s="10"/>
      <c r="B48" s="125" t="s">
        <v>433</v>
      </c>
      <c r="C48" s="34">
        <v>3323</v>
      </c>
      <c r="D48" s="172">
        <v>3450</v>
      </c>
      <c r="S48" s="314" t="s">
        <v>383</v>
      </c>
      <c r="T48" s="315"/>
      <c r="U48" s="314"/>
      <c r="V48" s="314"/>
    </row>
    <row r="49" spans="1:22" ht="15">
      <c r="A49" s="10"/>
      <c r="B49" s="125" t="s">
        <v>129</v>
      </c>
      <c r="C49" s="34">
        <v>3335</v>
      </c>
      <c r="D49" s="172"/>
      <c r="S49" s="314" t="s">
        <v>384</v>
      </c>
      <c r="T49" s="315"/>
      <c r="U49" s="314"/>
      <c r="V49" s="314"/>
    </row>
    <row r="50" spans="1:22" ht="15">
      <c r="A50" s="10"/>
      <c r="B50" s="125" t="s">
        <v>447</v>
      </c>
      <c r="C50" s="34">
        <v>3341</v>
      </c>
      <c r="D50" s="172"/>
      <c r="S50" s="314" t="s">
        <v>385</v>
      </c>
      <c r="T50" s="315"/>
      <c r="U50" s="314"/>
      <c r="V50" s="314"/>
    </row>
    <row r="51" spans="1:22" ht="15">
      <c r="A51" s="10"/>
      <c r="B51" s="125" t="s">
        <v>130</v>
      </c>
      <c r="C51" s="34">
        <v>3342</v>
      </c>
      <c r="D51" s="172">
        <v>40000</v>
      </c>
      <c r="S51" s="314" t="s">
        <v>386</v>
      </c>
      <c r="T51" s="315"/>
      <c r="U51" s="314"/>
      <c r="V51" s="314"/>
    </row>
    <row r="52" spans="1:22" ht="15">
      <c r="A52" s="10"/>
      <c r="B52" s="125" t="s">
        <v>131</v>
      </c>
      <c r="C52" s="34">
        <v>3343</v>
      </c>
      <c r="D52" s="172">
        <v>18900</v>
      </c>
      <c r="S52" s="314" t="s">
        <v>387</v>
      </c>
      <c r="T52" s="315"/>
      <c r="U52" s="314"/>
      <c r="V52" s="314"/>
    </row>
    <row r="53" spans="1:22" ht="15">
      <c r="A53" s="10"/>
      <c r="B53" s="125" t="s">
        <v>240</v>
      </c>
      <c r="C53" s="34">
        <v>3344</v>
      </c>
      <c r="D53" s="172">
        <v>9217</v>
      </c>
      <c r="S53" s="314" t="s">
        <v>388</v>
      </c>
      <c r="T53" s="315"/>
      <c r="U53" s="314"/>
      <c r="V53" s="314"/>
    </row>
    <row r="54" spans="1:22" ht="15">
      <c r="A54" s="10"/>
      <c r="B54" s="125" t="s">
        <v>132</v>
      </c>
      <c r="C54" s="34">
        <v>3355</v>
      </c>
      <c r="D54" s="172">
        <v>5676325</v>
      </c>
      <c r="E54" s="48"/>
      <c r="S54" s="314" t="s">
        <v>389</v>
      </c>
      <c r="T54" s="315"/>
      <c r="U54" s="314"/>
      <c r="V54" s="314"/>
    </row>
    <row r="55" spans="1:22" ht="15">
      <c r="A55" s="10"/>
      <c r="B55" s="125" t="s">
        <v>317</v>
      </c>
      <c r="C55" s="34">
        <v>3361</v>
      </c>
      <c r="D55" s="172"/>
      <c r="E55" s="48"/>
      <c r="S55" s="314" t="s">
        <v>390</v>
      </c>
      <c r="T55" s="315"/>
      <c r="U55" s="314"/>
      <c r="V55" s="314"/>
    </row>
    <row r="56" spans="1:22" ht="15">
      <c r="A56" s="10"/>
      <c r="B56" s="125" t="s">
        <v>434</v>
      </c>
      <c r="C56" s="34">
        <v>3371</v>
      </c>
      <c r="D56" s="172">
        <v>273000</v>
      </c>
      <c r="E56" s="48"/>
      <c r="S56" s="314" t="s">
        <v>449</v>
      </c>
      <c r="T56" s="315"/>
      <c r="U56" s="314"/>
      <c r="V56" s="314"/>
    </row>
    <row r="57" spans="1:22" ht="15">
      <c r="A57" s="10"/>
      <c r="B57" s="125" t="s">
        <v>133</v>
      </c>
      <c r="C57" s="34">
        <v>3372</v>
      </c>
      <c r="D57" s="172"/>
      <c r="E57" s="48"/>
      <c r="S57" s="314" t="s">
        <v>391</v>
      </c>
      <c r="T57" s="315"/>
      <c r="U57" s="314"/>
      <c r="V57" s="314"/>
    </row>
    <row r="58" spans="1:22" ht="15">
      <c r="A58" s="10"/>
      <c r="B58" s="125" t="s">
        <v>134</v>
      </c>
      <c r="C58" s="34">
        <v>3373</v>
      </c>
      <c r="D58" s="172"/>
      <c r="E58" s="48"/>
      <c r="S58" s="314" t="s">
        <v>392</v>
      </c>
      <c r="T58" s="315"/>
      <c r="U58" s="314"/>
      <c r="V58" s="314"/>
    </row>
    <row r="59" spans="1:22" ht="15">
      <c r="A59" s="10"/>
      <c r="B59" s="125" t="s">
        <v>318</v>
      </c>
      <c r="C59" s="34">
        <v>3378</v>
      </c>
      <c r="D59" s="172"/>
      <c r="E59" s="49"/>
      <c r="S59" s="314" t="s">
        <v>393</v>
      </c>
      <c r="T59" s="315"/>
      <c r="U59" s="314"/>
      <c r="V59" s="314"/>
    </row>
    <row r="60" spans="1:22" ht="15">
      <c r="A60" s="10"/>
      <c r="B60" s="125" t="s">
        <v>428</v>
      </c>
      <c r="C60" s="34">
        <v>3380</v>
      </c>
      <c r="D60" s="172"/>
      <c r="E60" s="49"/>
      <c r="S60" s="314" t="s">
        <v>394</v>
      </c>
      <c r="T60" s="315"/>
      <c r="U60" s="314"/>
      <c r="V60" s="314"/>
    </row>
    <row r="61" spans="1:22" ht="15">
      <c r="A61" s="10"/>
      <c r="B61" s="125" t="s">
        <v>424</v>
      </c>
      <c r="C61" s="34">
        <v>3399</v>
      </c>
      <c r="D61" s="173">
        <v>259720</v>
      </c>
      <c r="E61" s="49"/>
      <c r="S61" s="314"/>
      <c r="T61" s="315"/>
      <c r="U61" s="314"/>
      <c r="V61" s="314"/>
    </row>
    <row r="62" spans="1:22" ht="15.75" thickBot="1">
      <c r="A62" s="10"/>
      <c r="B62" s="125" t="s">
        <v>135</v>
      </c>
      <c r="C62" s="35">
        <v>3300</v>
      </c>
      <c r="D62" s="163">
        <f>SUM(D43:D61)</f>
        <v>33500486</v>
      </c>
      <c r="E62" s="48"/>
      <c r="S62" s="314" t="s">
        <v>395</v>
      </c>
      <c r="T62" s="315"/>
      <c r="U62" s="314"/>
      <c r="V62" s="314"/>
    </row>
    <row r="63" spans="1:22" ht="15">
      <c r="A63" s="10"/>
      <c r="B63" s="130" t="s">
        <v>13</v>
      </c>
      <c r="C63" s="59"/>
      <c r="D63" s="224"/>
      <c r="E63" s="48"/>
      <c r="S63" s="314" t="s">
        <v>396</v>
      </c>
      <c r="T63" s="315"/>
      <c r="U63" s="314"/>
      <c r="V63" s="314"/>
    </row>
    <row r="64" spans="1:22" ht="15">
      <c r="A64" s="10"/>
      <c r="B64" s="125" t="s">
        <v>418</v>
      </c>
      <c r="C64" s="32">
        <v>3411</v>
      </c>
      <c r="D64" s="252">
        <v>9504183</v>
      </c>
      <c r="E64" s="141"/>
      <c r="S64" s="314" t="s">
        <v>397</v>
      </c>
      <c r="T64" s="315"/>
      <c r="U64" s="314"/>
      <c r="V64" s="314"/>
    </row>
    <row r="65" spans="1:22" ht="15">
      <c r="A65" s="10"/>
      <c r="B65" s="125" t="s">
        <v>72</v>
      </c>
      <c r="C65" s="34">
        <v>3421</v>
      </c>
      <c r="D65" s="172">
        <v>120000</v>
      </c>
      <c r="E65" s="49"/>
      <c r="S65" s="314" t="s">
        <v>398</v>
      </c>
      <c r="T65" s="315"/>
      <c r="U65" s="314"/>
      <c r="V65" s="314"/>
    </row>
    <row r="66" spans="1:22" ht="15">
      <c r="A66" s="10"/>
      <c r="B66" s="125" t="s">
        <v>136</v>
      </c>
      <c r="C66" s="34">
        <v>3422</v>
      </c>
      <c r="D66" s="172"/>
      <c r="E66" s="49"/>
      <c r="S66" s="314" t="s">
        <v>399</v>
      </c>
      <c r="T66" s="315"/>
      <c r="U66" s="314"/>
      <c r="V66" s="314"/>
    </row>
    <row r="67" spans="1:22" ht="15">
      <c r="A67" s="10"/>
      <c r="B67" s="125" t="s">
        <v>137</v>
      </c>
      <c r="C67" s="34">
        <v>3423</v>
      </c>
      <c r="D67" s="172"/>
      <c r="E67" s="49"/>
      <c r="S67" s="314" t="s">
        <v>400</v>
      </c>
      <c r="T67" s="315"/>
      <c r="U67" s="314"/>
      <c r="V67" s="314"/>
    </row>
    <row r="68" spans="1:22" ht="15">
      <c r="A68" s="10"/>
      <c r="B68" s="125" t="s">
        <v>274</v>
      </c>
      <c r="C68" s="34">
        <v>3424</v>
      </c>
      <c r="D68" s="172"/>
      <c r="E68" s="49"/>
      <c r="S68" s="314" t="s">
        <v>401</v>
      </c>
      <c r="T68" s="315"/>
      <c r="U68" s="314"/>
      <c r="V68" s="314"/>
    </row>
    <row r="69" spans="1:22" ht="15">
      <c r="A69" s="10"/>
      <c r="B69" s="125" t="s">
        <v>206</v>
      </c>
      <c r="C69" s="34">
        <v>3425</v>
      </c>
      <c r="D69" s="172"/>
      <c r="E69" s="49"/>
      <c r="S69" s="314"/>
      <c r="T69" s="315"/>
      <c r="U69" s="314"/>
      <c r="V69" s="314"/>
    </row>
    <row r="70" spans="1:19" ht="15">
      <c r="A70" s="10"/>
      <c r="B70" s="125" t="s">
        <v>275</v>
      </c>
      <c r="C70" s="34">
        <v>3430</v>
      </c>
      <c r="D70" s="172">
        <v>18500</v>
      </c>
      <c r="E70" s="49"/>
      <c r="S70" s="314" t="s">
        <v>402</v>
      </c>
    </row>
    <row r="71" spans="1:4" ht="15">
      <c r="A71" s="10"/>
      <c r="B71" s="125" t="s">
        <v>419</v>
      </c>
      <c r="C71" s="34">
        <v>3440</v>
      </c>
      <c r="D71" s="172"/>
    </row>
    <row r="72" spans="1:4" ht="15">
      <c r="A72" s="10"/>
      <c r="B72" s="125" t="s">
        <v>138</v>
      </c>
      <c r="C72" s="34">
        <v>3461</v>
      </c>
      <c r="D72" s="172"/>
    </row>
    <row r="73" spans="1:4" ht="15">
      <c r="A73" s="10"/>
      <c r="B73" s="125" t="s">
        <v>417</v>
      </c>
      <c r="C73" s="34">
        <v>3462</v>
      </c>
      <c r="D73" s="172"/>
    </row>
    <row r="74" spans="1:4" ht="15">
      <c r="A74" s="10"/>
      <c r="B74" s="125" t="s">
        <v>139</v>
      </c>
      <c r="C74" s="34">
        <v>3463</v>
      </c>
      <c r="D74" s="172"/>
    </row>
    <row r="75" spans="1:4" ht="15">
      <c r="A75" s="10"/>
      <c r="B75" s="125" t="s">
        <v>140</v>
      </c>
      <c r="C75" s="34">
        <v>3464</v>
      </c>
      <c r="D75" s="172"/>
    </row>
    <row r="76" spans="1:4" ht="15">
      <c r="A76" s="10"/>
      <c r="B76" s="125" t="s">
        <v>141</v>
      </c>
      <c r="C76" s="34">
        <v>3465</v>
      </c>
      <c r="D76" s="172"/>
    </row>
    <row r="77" spans="1:4" ht="15">
      <c r="A77" s="10"/>
      <c r="B77" s="125" t="s">
        <v>142</v>
      </c>
      <c r="C77" s="34">
        <v>3466</v>
      </c>
      <c r="D77" s="172"/>
    </row>
    <row r="78" spans="1:4" ht="18">
      <c r="A78" s="10"/>
      <c r="B78" s="320" t="s">
        <v>432</v>
      </c>
      <c r="C78" s="34">
        <v>3467</v>
      </c>
      <c r="D78" s="172"/>
    </row>
    <row r="79" spans="1:4" ht="15">
      <c r="A79" s="10"/>
      <c r="B79" s="125" t="s">
        <v>143</v>
      </c>
      <c r="C79" s="34">
        <v>3468</v>
      </c>
      <c r="D79" s="172"/>
    </row>
    <row r="80" spans="1:4" ht="15">
      <c r="A80" s="10"/>
      <c r="B80" s="125" t="s">
        <v>144</v>
      </c>
      <c r="C80" s="34">
        <v>3469</v>
      </c>
      <c r="D80" s="172"/>
    </row>
    <row r="81" spans="1:4" ht="15">
      <c r="A81" s="10"/>
      <c r="B81" s="125" t="s">
        <v>145</v>
      </c>
      <c r="C81" s="34">
        <v>3471</v>
      </c>
      <c r="D81" s="172"/>
    </row>
    <row r="82" spans="1:4" ht="15">
      <c r="A82" s="10"/>
      <c r="B82" s="125" t="s">
        <v>146</v>
      </c>
      <c r="C82" s="34">
        <v>3472</v>
      </c>
      <c r="D82" s="172"/>
    </row>
    <row r="83" spans="1:4" ht="15">
      <c r="A83" s="10"/>
      <c r="B83" s="125" t="s">
        <v>276</v>
      </c>
      <c r="C83" s="34">
        <v>3473</v>
      </c>
      <c r="D83" s="172"/>
    </row>
    <row r="84" spans="1:5" ht="15">
      <c r="A84" s="10"/>
      <c r="B84" s="125" t="s">
        <v>321</v>
      </c>
      <c r="C84" s="34">
        <v>3479</v>
      </c>
      <c r="D84" s="172"/>
      <c r="E84" s="142"/>
    </row>
    <row r="85" spans="1:4" ht="15">
      <c r="A85" s="10"/>
      <c r="B85" s="125" t="s">
        <v>73</v>
      </c>
      <c r="C85" s="34">
        <v>3490</v>
      </c>
      <c r="D85" s="172">
        <v>725707.44</v>
      </c>
    </row>
    <row r="86" spans="1:4" ht="15.75" thickBot="1">
      <c r="A86" s="10"/>
      <c r="B86" s="125" t="s">
        <v>147</v>
      </c>
      <c r="C86" s="35">
        <v>3400</v>
      </c>
      <c r="D86" s="156">
        <f>SUM(D64:D85)</f>
        <v>10368390.44</v>
      </c>
    </row>
    <row r="87" spans="1:4" ht="15.75" thickBot="1">
      <c r="A87" s="10"/>
      <c r="B87" s="232" t="s">
        <v>14</v>
      </c>
      <c r="C87" s="40"/>
      <c r="D87" s="156">
        <f>SUM(D35+D41+D62+D86)</f>
        <v>44127232.66</v>
      </c>
    </row>
    <row r="88" spans="1:4" ht="15">
      <c r="A88" s="10"/>
      <c r="B88" s="228" t="s">
        <v>15</v>
      </c>
      <c r="C88" s="37"/>
      <c r="D88" s="157"/>
    </row>
    <row r="89" spans="1:4" ht="15">
      <c r="A89" s="10"/>
      <c r="B89" s="27" t="s">
        <v>111</v>
      </c>
      <c r="C89" s="40">
        <v>3720</v>
      </c>
      <c r="D89" s="172"/>
    </row>
    <row r="90" spans="1:4" ht="15">
      <c r="A90" s="10"/>
      <c r="B90" s="27" t="s">
        <v>113</v>
      </c>
      <c r="C90" s="40">
        <v>3730</v>
      </c>
      <c r="D90" s="172"/>
    </row>
    <row r="91" spans="1:4" ht="15">
      <c r="A91" s="10"/>
      <c r="B91" s="27" t="s">
        <v>65</v>
      </c>
      <c r="C91" s="41">
        <v>3740</v>
      </c>
      <c r="D91" s="251">
        <v>20000</v>
      </c>
    </row>
    <row r="92" spans="1:4" ht="15">
      <c r="A92" s="10"/>
      <c r="B92" s="129" t="s">
        <v>16</v>
      </c>
      <c r="C92" s="42"/>
      <c r="D92" s="253"/>
    </row>
    <row r="93" spans="1:4" ht="15">
      <c r="A93" s="10"/>
      <c r="B93" s="125" t="s">
        <v>148</v>
      </c>
      <c r="C93" s="34">
        <v>3620</v>
      </c>
      <c r="D93" s="172">
        <v>222844.52</v>
      </c>
    </row>
    <row r="94" spans="1:4" ht="15">
      <c r="A94" s="10"/>
      <c r="B94" s="125" t="s">
        <v>149</v>
      </c>
      <c r="C94" s="34">
        <v>3630</v>
      </c>
      <c r="D94" s="172">
        <v>975712.67</v>
      </c>
    </row>
    <row r="95" spans="1:4" ht="15">
      <c r="A95" s="10"/>
      <c r="B95" s="125" t="s">
        <v>150</v>
      </c>
      <c r="C95" s="34">
        <v>3640</v>
      </c>
      <c r="D95" s="172"/>
    </row>
    <row r="96" spans="1:4" ht="15">
      <c r="A96" s="10"/>
      <c r="B96" s="125" t="s">
        <v>270</v>
      </c>
      <c r="C96" s="34">
        <v>3660</v>
      </c>
      <c r="D96" s="172"/>
    </row>
    <row r="97" spans="1:4" ht="15">
      <c r="A97" s="10"/>
      <c r="B97" s="125" t="s">
        <v>151</v>
      </c>
      <c r="C97" s="34">
        <v>3670</v>
      </c>
      <c r="D97" s="172"/>
    </row>
    <row r="98" spans="1:4" ht="15">
      <c r="A98" s="10"/>
      <c r="B98" s="125" t="s">
        <v>152</v>
      </c>
      <c r="C98" s="34">
        <v>3690</v>
      </c>
      <c r="D98" s="172"/>
    </row>
    <row r="99" spans="1:4" ht="15.75" thickBot="1">
      <c r="A99" s="10"/>
      <c r="B99" s="125" t="s">
        <v>153</v>
      </c>
      <c r="C99" s="35">
        <v>3600</v>
      </c>
      <c r="D99" s="156">
        <f>SUM(D93:D98)</f>
        <v>1198557.19</v>
      </c>
    </row>
    <row r="100" spans="1:4" ht="15.75" thickBot="1">
      <c r="A100" s="10"/>
      <c r="B100" s="232" t="s">
        <v>17</v>
      </c>
      <c r="C100" s="43"/>
      <c r="D100" s="190">
        <f>SUM(D89:D91)+D99</f>
        <v>1218557.19</v>
      </c>
    </row>
    <row r="101" spans="1:5" ht="15.75" thickBot="1">
      <c r="A101" s="10"/>
      <c r="B101" s="27" t="str">
        <f>IF(H2="","Fund Balance",CONCATENATE("Fund Balance, ",LOOKUP(H2,T2:T8,U2:U8)))</f>
        <v>Fund Balance, July 1, 2018</v>
      </c>
      <c r="C101" s="34">
        <v>2800</v>
      </c>
      <c r="D101" s="254">
        <v>4005776.7</v>
      </c>
      <c r="E101" s="140"/>
    </row>
    <row r="102" spans="1:4" ht="15">
      <c r="A102" s="10"/>
      <c r="B102" s="228" t="s">
        <v>18</v>
      </c>
      <c r="C102" s="44"/>
      <c r="D102" s="157"/>
    </row>
    <row r="103" spans="1:4" ht="15.75" thickBot="1">
      <c r="A103" s="10"/>
      <c r="B103" s="232" t="s">
        <v>322</v>
      </c>
      <c r="C103" s="45"/>
      <c r="D103" s="106">
        <f>SUM(D87+D100+D101)</f>
        <v>49351566.55</v>
      </c>
    </row>
    <row r="104" spans="1:4" ht="15.75" thickTop="1">
      <c r="A104" s="10"/>
      <c r="B104" s="231"/>
      <c r="C104" s="116"/>
      <c r="D104" s="107"/>
    </row>
    <row r="105" spans="1:4" ht="15">
      <c r="A105" s="10"/>
      <c r="B105" s="47" t="s">
        <v>82</v>
      </c>
      <c r="D105" s="158"/>
    </row>
    <row r="106" spans="1:4" ht="15">
      <c r="A106" s="10"/>
      <c r="B106" s="299"/>
      <c r="C106" s="30"/>
      <c r="D106" s="107"/>
    </row>
    <row r="107" spans="1:4" ht="15">
      <c r="A107" s="10" t="s">
        <v>19</v>
      </c>
      <c r="B107" s="11" t="str">
        <f>$B$1</f>
        <v>DISTRICT SCHOOL BOARD OF LEVY COUNTY</v>
      </c>
      <c r="D107" s="159"/>
    </row>
    <row r="108" spans="1:5" ht="15">
      <c r="A108" s="10"/>
      <c r="B108" s="12" t="s">
        <v>8</v>
      </c>
      <c r="D108" s="159"/>
      <c r="E108" s="49"/>
    </row>
    <row r="109" spans="1:5" ht="15">
      <c r="A109" s="10"/>
      <c r="B109" s="12" t="str">
        <f>$B$26</f>
        <v>For Fiscal Year Ending June 30, 2019</v>
      </c>
      <c r="D109" s="159"/>
      <c r="E109" s="49"/>
    </row>
    <row r="110" spans="1:5" ht="15">
      <c r="A110" s="10"/>
      <c r="B110" s="12"/>
      <c r="D110" s="159"/>
      <c r="E110" s="49"/>
    </row>
    <row r="111" spans="1:18" ht="15">
      <c r="A111" s="10"/>
      <c r="B111" s="11" t="s">
        <v>83</v>
      </c>
      <c r="C111" s="69"/>
      <c r="D111" s="160"/>
      <c r="E111" s="50"/>
      <c r="F111" s="49"/>
      <c r="G111" s="50"/>
      <c r="H111" s="50"/>
      <c r="I111" s="50"/>
      <c r="J111" s="50"/>
      <c r="K111" s="214" t="s">
        <v>84</v>
      </c>
      <c r="L111" s="49"/>
      <c r="M111" s="49"/>
      <c r="N111" s="49"/>
      <c r="O111" s="49"/>
      <c r="P111" s="49"/>
      <c r="Q111" s="49"/>
      <c r="R111" s="49"/>
    </row>
    <row r="112" spans="1:18" ht="15">
      <c r="A112" s="10"/>
      <c r="B112" s="110"/>
      <c r="C112" s="93" t="s">
        <v>9</v>
      </c>
      <c r="D112" s="93"/>
      <c r="E112" s="93" t="s">
        <v>21</v>
      </c>
      <c r="F112" s="93" t="s">
        <v>22</v>
      </c>
      <c r="G112" s="93" t="s">
        <v>23</v>
      </c>
      <c r="H112" s="93" t="s">
        <v>24</v>
      </c>
      <c r="I112" s="93" t="s">
        <v>435</v>
      </c>
      <c r="J112" s="93" t="s">
        <v>25</v>
      </c>
      <c r="K112" s="93" t="s">
        <v>38</v>
      </c>
      <c r="L112" s="49"/>
      <c r="M112" s="49"/>
      <c r="N112" s="49"/>
      <c r="O112" s="49"/>
      <c r="P112" s="49"/>
      <c r="Q112" s="49"/>
      <c r="R112" s="49"/>
    </row>
    <row r="113" spans="1:18" ht="15">
      <c r="A113" s="10"/>
      <c r="B113" s="218" t="s">
        <v>464</v>
      </c>
      <c r="C113" s="2" t="s">
        <v>10</v>
      </c>
      <c r="D113" s="2" t="s">
        <v>20</v>
      </c>
      <c r="E113" s="2">
        <v>100</v>
      </c>
      <c r="F113" s="2">
        <v>200</v>
      </c>
      <c r="G113" s="2">
        <v>300</v>
      </c>
      <c r="H113" s="2">
        <v>400</v>
      </c>
      <c r="I113" s="2">
        <v>500</v>
      </c>
      <c r="J113" s="2">
        <v>600</v>
      </c>
      <c r="K113" s="2">
        <v>700</v>
      </c>
      <c r="L113" s="49"/>
      <c r="M113" s="49"/>
      <c r="N113" s="49"/>
      <c r="O113" s="49"/>
      <c r="P113" s="49"/>
      <c r="Q113" s="49"/>
      <c r="R113" s="49"/>
    </row>
    <row r="114" spans="1:11" ht="15">
      <c r="A114" s="10"/>
      <c r="B114" s="137" t="s">
        <v>154</v>
      </c>
      <c r="C114" s="23">
        <v>5000</v>
      </c>
      <c r="D114" s="161">
        <f>SUM(E114:K114)</f>
        <v>25455475.740000002</v>
      </c>
      <c r="E114" s="255">
        <v>16033660.26</v>
      </c>
      <c r="F114" s="255">
        <v>4828317.47</v>
      </c>
      <c r="G114" s="255">
        <v>2566997.46</v>
      </c>
      <c r="H114" s="255"/>
      <c r="I114" s="255">
        <v>1218581.37</v>
      </c>
      <c r="J114" s="255">
        <v>193724.35</v>
      </c>
      <c r="K114" s="255">
        <f>562248.83+51946</f>
        <v>614194.83</v>
      </c>
    </row>
    <row r="115" spans="1:11" ht="15">
      <c r="A115" s="10"/>
      <c r="B115" s="1" t="s">
        <v>422</v>
      </c>
      <c r="C115" s="53">
        <v>6100</v>
      </c>
      <c r="D115" s="162">
        <f aca="true" t="shared" si="3" ref="D115:D133">SUM(E115:K115)</f>
        <v>2824850.61</v>
      </c>
      <c r="E115" s="256">
        <v>1288714.05</v>
      </c>
      <c r="F115" s="256">
        <v>447687.64</v>
      </c>
      <c r="G115" s="256">
        <v>1039046.89</v>
      </c>
      <c r="H115" s="256"/>
      <c r="I115" s="256">
        <v>40637.03</v>
      </c>
      <c r="J115" s="256">
        <v>8700</v>
      </c>
      <c r="K115" s="256">
        <v>65</v>
      </c>
    </row>
    <row r="116" spans="1:11" ht="15">
      <c r="A116" s="10"/>
      <c r="B116" s="1" t="s">
        <v>155</v>
      </c>
      <c r="C116" s="2">
        <v>6200</v>
      </c>
      <c r="D116" s="162">
        <f t="shared" si="3"/>
        <v>359442.05000000005</v>
      </c>
      <c r="E116" s="256">
        <v>231169.25</v>
      </c>
      <c r="F116" s="256">
        <v>88632.65</v>
      </c>
      <c r="G116" s="256">
        <v>4839</v>
      </c>
      <c r="H116" s="256"/>
      <c r="I116" s="256">
        <v>31956.15</v>
      </c>
      <c r="J116" s="256">
        <v>2700</v>
      </c>
      <c r="K116" s="256">
        <v>145</v>
      </c>
    </row>
    <row r="117" spans="1:11" ht="15">
      <c r="A117" s="10"/>
      <c r="B117" s="1" t="s">
        <v>156</v>
      </c>
      <c r="C117" s="2">
        <v>6300</v>
      </c>
      <c r="D117" s="162">
        <f t="shared" si="3"/>
        <v>572267.2000000001</v>
      </c>
      <c r="E117" s="256">
        <v>392636.5</v>
      </c>
      <c r="F117" s="256">
        <v>109444.15</v>
      </c>
      <c r="G117" s="256">
        <v>61936.55</v>
      </c>
      <c r="H117" s="256"/>
      <c r="I117" s="256">
        <v>8250</v>
      </c>
      <c r="J117" s="256">
        <v>0</v>
      </c>
      <c r="K117" s="256"/>
    </row>
    <row r="118" spans="1:11" ht="15">
      <c r="A118" s="10"/>
      <c r="B118" s="1" t="s">
        <v>157</v>
      </c>
      <c r="C118" s="2">
        <v>6400</v>
      </c>
      <c r="D118" s="162">
        <f t="shared" si="3"/>
        <v>750654.13</v>
      </c>
      <c r="E118" s="256">
        <v>325459.07</v>
      </c>
      <c r="F118" s="256">
        <v>85918.35</v>
      </c>
      <c r="G118" s="256">
        <v>184538.98</v>
      </c>
      <c r="H118" s="256"/>
      <c r="I118" s="256">
        <v>134598.14</v>
      </c>
      <c r="J118" s="256"/>
      <c r="K118" s="256">
        <v>20139.59</v>
      </c>
    </row>
    <row r="119" spans="1:11" ht="15">
      <c r="A119" s="10"/>
      <c r="B119" s="1" t="s">
        <v>426</v>
      </c>
      <c r="C119" s="2">
        <v>6500</v>
      </c>
      <c r="D119" s="162">
        <f t="shared" si="3"/>
        <v>136455.75</v>
      </c>
      <c r="E119" s="256">
        <v>92808.18</v>
      </c>
      <c r="F119" s="256">
        <v>28647.57</v>
      </c>
      <c r="G119" s="256">
        <v>15000</v>
      </c>
      <c r="H119" s="256"/>
      <c r="I119" s="256"/>
      <c r="J119" s="256"/>
      <c r="K119" s="256"/>
    </row>
    <row r="120" spans="1:11" ht="15">
      <c r="A120" s="10"/>
      <c r="B120" s="1" t="s">
        <v>264</v>
      </c>
      <c r="C120" s="2">
        <v>7100</v>
      </c>
      <c r="D120" s="162">
        <f t="shared" si="3"/>
        <v>370330.7</v>
      </c>
      <c r="E120" s="256">
        <v>138010</v>
      </c>
      <c r="F120" s="256">
        <v>55520.7</v>
      </c>
      <c r="G120" s="256">
        <v>162100</v>
      </c>
      <c r="H120" s="256"/>
      <c r="I120" s="256">
        <v>500</v>
      </c>
      <c r="J120" s="256"/>
      <c r="K120" s="256">
        <v>14200</v>
      </c>
    </row>
    <row r="121" spans="1:11" ht="15">
      <c r="A121" s="10"/>
      <c r="B121" s="1" t="s">
        <v>158</v>
      </c>
      <c r="C121" s="2">
        <v>7200</v>
      </c>
      <c r="D121" s="162">
        <f t="shared" si="3"/>
        <v>1354116.2799999998</v>
      </c>
      <c r="E121" s="256">
        <v>485490.8</v>
      </c>
      <c r="F121" s="256">
        <v>116162.01</v>
      </c>
      <c r="G121" s="256">
        <v>681842.57</v>
      </c>
      <c r="H121" s="256"/>
      <c r="I121" s="256">
        <v>23603.18</v>
      </c>
      <c r="J121" s="256">
        <v>2250</v>
      </c>
      <c r="K121" s="256">
        <v>44767.72</v>
      </c>
    </row>
    <row r="122" spans="1:11" ht="15">
      <c r="A122" s="10"/>
      <c r="B122" s="1" t="s">
        <v>159</v>
      </c>
      <c r="C122" s="2">
        <v>7300</v>
      </c>
      <c r="D122" s="162">
        <f t="shared" si="3"/>
        <v>3097264.72</v>
      </c>
      <c r="E122" s="256">
        <v>2371237.22</v>
      </c>
      <c r="F122" s="256">
        <v>641469.89</v>
      </c>
      <c r="G122" s="256">
        <v>42741.29</v>
      </c>
      <c r="H122" s="256"/>
      <c r="I122" s="256">
        <v>10636.42</v>
      </c>
      <c r="J122" s="256">
        <v>8604.9</v>
      </c>
      <c r="K122" s="256">
        <v>22575</v>
      </c>
    </row>
    <row r="123" spans="1:11" ht="15">
      <c r="A123" s="10"/>
      <c r="B123" s="1" t="s">
        <v>160</v>
      </c>
      <c r="C123" s="2">
        <v>7400</v>
      </c>
      <c r="D123" s="162">
        <f t="shared" si="3"/>
        <v>54000.01</v>
      </c>
      <c r="E123" s="256"/>
      <c r="F123" s="256"/>
      <c r="G123" s="256"/>
      <c r="H123" s="256"/>
      <c r="I123" s="256"/>
      <c r="J123" s="256">
        <v>54000.01</v>
      </c>
      <c r="K123" s="256"/>
    </row>
    <row r="124" spans="1:23" s="49" customFormat="1" ht="15">
      <c r="A124" s="10"/>
      <c r="B124" s="1" t="s">
        <v>161</v>
      </c>
      <c r="C124" s="2">
        <v>7500</v>
      </c>
      <c r="D124" s="162">
        <f t="shared" si="3"/>
        <v>468682.92</v>
      </c>
      <c r="E124" s="256">
        <v>334466.84</v>
      </c>
      <c r="F124" s="256">
        <v>98014.03</v>
      </c>
      <c r="G124" s="256">
        <v>27015.05</v>
      </c>
      <c r="H124" s="256"/>
      <c r="I124" s="256">
        <v>5500</v>
      </c>
      <c r="J124" s="256">
        <v>1300</v>
      </c>
      <c r="K124" s="256">
        <v>2387</v>
      </c>
      <c r="L124" s="9"/>
      <c r="M124" s="9"/>
      <c r="N124" s="9"/>
      <c r="O124" s="9"/>
      <c r="P124" s="9"/>
      <c r="Q124" s="9"/>
      <c r="R124" s="9"/>
      <c r="S124" s="308"/>
      <c r="T124" s="309"/>
      <c r="U124" s="308"/>
      <c r="V124" s="308"/>
      <c r="W124" s="308"/>
    </row>
    <row r="125" spans="1:23" s="49" customFormat="1" ht="15">
      <c r="A125" s="10"/>
      <c r="B125" s="1" t="s">
        <v>178</v>
      </c>
      <c r="C125" s="2">
        <v>7600</v>
      </c>
      <c r="D125" s="162">
        <f t="shared" si="3"/>
        <v>0</v>
      </c>
      <c r="E125" s="256"/>
      <c r="F125" s="256"/>
      <c r="G125" s="256"/>
      <c r="H125" s="256"/>
      <c r="I125" s="256"/>
      <c r="J125" s="256"/>
      <c r="K125" s="256"/>
      <c r="L125" s="9"/>
      <c r="M125" s="9"/>
      <c r="N125" s="9"/>
      <c r="O125" s="9"/>
      <c r="P125" s="9"/>
      <c r="Q125" s="9"/>
      <c r="R125" s="9"/>
      <c r="S125" s="308"/>
      <c r="T125" s="309"/>
      <c r="U125" s="308"/>
      <c r="V125" s="308"/>
      <c r="W125" s="308"/>
    </row>
    <row r="126" spans="1:23" s="49" customFormat="1" ht="15">
      <c r="A126" s="10"/>
      <c r="B126" s="1" t="s">
        <v>162</v>
      </c>
      <c r="C126" s="2">
        <v>7700</v>
      </c>
      <c r="D126" s="162">
        <f t="shared" si="3"/>
        <v>465707.57999999996</v>
      </c>
      <c r="E126" s="256">
        <v>321379.67</v>
      </c>
      <c r="F126" s="256">
        <v>88526.9</v>
      </c>
      <c r="G126" s="256">
        <v>35926.86</v>
      </c>
      <c r="H126" s="256"/>
      <c r="I126" s="256">
        <v>5325</v>
      </c>
      <c r="J126" s="256">
        <v>3375</v>
      </c>
      <c r="K126" s="256">
        <v>11174.15</v>
      </c>
      <c r="L126" s="9"/>
      <c r="M126" s="9"/>
      <c r="N126" s="9"/>
      <c r="O126" s="9"/>
      <c r="P126" s="9"/>
      <c r="Q126" s="9"/>
      <c r="R126" s="9"/>
      <c r="S126" s="308"/>
      <c r="T126" s="309"/>
      <c r="U126" s="308"/>
      <c r="V126" s="308"/>
      <c r="W126" s="308"/>
    </row>
    <row r="127" spans="1:11" ht="15">
      <c r="A127" s="10"/>
      <c r="B127" s="1" t="s">
        <v>277</v>
      </c>
      <c r="C127" s="2">
        <v>7800</v>
      </c>
      <c r="D127" s="162">
        <f t="shared" si="3"/>
        <v>3273670.2100000004</v>
      </c>
      <c r="E127" s="256">
        <v>1738139.34</v>
      </c>
      <c r="F127" s="256">
        <v>740594.84</v>
      </c>
      <c r="G127" s="256">
        <v>51825</v>
      </c>
      <c r="H127" s="256">
        <v>371060.58</v>
      </c>
      <c r="I127" s="256">
        <v>245100</v>
      </c>
      <c r="J127" s="256">
        <v>13592.5</v>
      </c>
      <c r="K127" s="256">
        <v>113357.95</v>
      </c>
    </row>
    <row r="128" spans="1:11" ht="15">
      <c r="A128" s="10"/>
      <c r="B128" s="1" t="s">
        <v>163</v>
      </c>
      <c r="C128" s="2">
        <v>7900</v>
      </c>
      <c r="D128" s="162">
        <f t="shared" si="3"/>
        <v>3658462.01</v>
      </c>
      <c r="E128" s="256">
        <v>1297253.16</v>
      </c>
      <c r="F128" s="256">
        <v>596418.91</v>
      </c>
      <c r="G128" s="256">
        <v>452687.5</v>
      </c>
      <c r="H128" s="256">
        <v>1142728.58</v>
      </c>
      <c r="I128" s="256">
        <v>135773.86</v>
      </c>
      <c r="J128" s="256">
        <v>1200</v>
      </c>
      <c r="K128" s="256">
        <v>32400</v>
      </c>
    </row>
    <row r="129" spans="1:11" ht="15">
      <c r="A129" s="10"/>
      <c r="B129" s="1" t="s">
        <v>164</v>
      </c>
      <c r="C129" s="2">
        <v>8100</v>
      </c>
      <c r="D129" s="162">
        <f t="shared" si="3"/>
        <v>987147.27</v>
      </c>
      <c r="E129" s="256">
        <v>648753.13</v>
      </c>
      <c r="F129" s="256">
        <v>214632.69</v>
      </c>
      <c r="G129" s="256">
        <v>10490.9</v>
      </c>
      <c r="H129" s="256">
        <v>124.37</v>
      </c>
      <c r="I129" s="256">
        <v>38330</v>
      </c>
      <c r="J129" s="256">
        <v>74366.18</v>
      </c>
      <c r="K129" s="256">
        <v>450</v>
      </c>
    </row>
    <row r="130" spans="1:11" ht="15">
      <c r="A130" s="10"/>
      <c r="B130" s="1" t="s">
        <v>165</v>
      </c>
      <c r="C130" s="2">
        <v>8200</v>
      </c>
      <c r="D130" s="162">
        <f t="shared" si="3"/>
        <v>1445535.75</v>
      </c>
      <c r="E130" s="256">
        <v>341375.1</v>
      </c>
      <c r="F130" s="256">
        <v>103328.65</v>
      </c>
      <c r="G130" s="256">
        <v>343282</v>
      </c>
      <c r="H130" s="256"/>
      <c r="I130" s="256">
        <v>3150</v>
      </c>
      <c r="J130" s="256">
        <v>654400</v>
      </c>
      <c r="K130" s="256"/>
    </row>
    <row r="131" spans="1:11" ht="15">
      <c r="A131" s="10"/>
      <c r="B131" s="1" t="s">
        <v>166</v>
      </c>
      <c r="C131" s="2">
        <v>9100</v>
      </c>
      <c r="D131" s="162">
        <f t="shared" si="3"/>
        <v>0</v>
      </c>
      <c r="E131" s="256"/>
      <c r="F131" s="256"/>
      <c r="G131" s="256"/>
      <c r="H131" s="256"/>
      <c r="I131" s="256"/>
      <c r="J131" s="256"/>
      <c r="K131" s="256"/>
    </row>
    <row r="132" spans="1:11" ht="15">
      <c r="A132" s="10"/>
      <c r="B132" s="1" t="s">
        <v>40</v>
      </c>
      <c r="C132" s="2">
        <v>9200</v>
      </c>
      <c r="D132" s="238">
        <f t="shared" si="3"/>
        <v>0</v>
      </c>
      <c r="E132" s="298"/>
      <c r="F132" s="298"/>
      <c r="G132" s="298"/>
      <c r="H132" s="298"/>
      <c r="I132" s="298"/>
      <c r="J132" s="298"/>
      <c r="K132" s="256"/>
    </row>
    <row r="133" spans="1:11" ht="15.75" thickBot="1">
      <c r="A133" s="10"/>
      <c r="B133" s="137" t="s">
        <v>202</v>
      </c>
      <c r="C133" s="23">
        <v>9300</v>
      </c>
      <c r="D133" s="239">
        <f t="shared" si="3"/>
        <v>0</v>
      </c>
      <c r="E133" s="300"/>
      <c r="F133" s="300"/>
      <c r="G133" s="300"/>
      <c r="H133" s="300"/>
      <c r="I133" s="300"/>
      <c r="J133" s="257"/>
      <c r="K133" s="298"/>
    </row>
    <row r="134" spans="1:11" ht="15.75" thickBot="1">
      <c r="A134" s="10"/>
      <c r="B134" s="229" t="s">
        <v>26</v>
      </c>
      <c r="C134" s="71"/>
      <c r="D134" s="187">
        <f>SUM(E134:K134)</f>
        <v>45274062.93000001</v>
      </c>
      <c r="E134" s="36">
        <f>SUM(E114:E133)</f>
        <v>26040552.57</v>
      </c>
      <c r="F134" s="36">
        <f aca="true" t="shared" si="4" ref="F134:K134">SUM(F114:F133)</f>
        <v>8243316.450000001</v>
      </c>
      <c r="G134" s="36">
        <f t="shared" si="4"/>
        <v>5680270.050000001</v>
      </c>
      <c r="H134" s="36">
        <f t="shared" si="4"/>
        <v>1513913.5300000003</v>
      </c>
      <c r="I134" s="36">
        <f t="shared" si="4"/>
        <v>1901941.15</v>
      </c>
      <c r="J134" s="36">
        <f t="shared" si="4"/>
        <v>1018212.94</v>
      </c>
      <c r="K134" s="36">
        <f t="shared" si="4"/>
        <v>875856.2399999999</v>
      </c>
    </row>
    <row r="135" spans="1:11" ht="15">
      <c r="A135" s="10"/>
      <c r="B135" s="258" t="s">
        <v>27</v>
      </c>
      <c r="C135" s="136"/>
      <c r="D135" s="44"/>
      <c r="E135" s="69"/>
      <c r="F135" s="69"/>
      <c r="G135" s="69"/>
      <c r="H135" s="69"/>
      <c r="I135" s="69"/>
      <c r="J135" s="69"/>
      <c r="K135" s="69"/>
    </row>
    <row r="136" spans="1:11" ht="15">
      <c r="A136" s="10"/>
      <c r="B136" s="130" t="s">
        <v>28</v>
      </c>
      <c r="C136" s="63"/>
      <c r="D136" s="164"/>
      <c r="E136" s="108"/>
      <c r="F136" s="108"/>
      <c r="G136" s="108"/>
      <c r="H136" s="108"/>
      <c r="I136" s="108"/>
      <c r="J136" s="108"/>
      <c r="K136" s="108"/>
    </row>
    <row r="137" spans="1:11" ht="15">
      <c r="A137" s="10"/>
      <c r="B137" s="125" t="s">
        <v>167</v>
      </c>
      <c r="C137" s="32">
        <v>920</v>
      </c>
      <c r="D137" s="252"/>
      <c r="E137" s="108"/>
      <c r="F137" s="108"/>
      <c r="G137" s="108"/>
      <c r="H137" s="108"/>
      <c r="I137" s="108"/>
      <c r="J137" s="108"/>
      <c r="K137" s="108"/>
    </row>
    <row r="138" spans="1:11" ht="15">
      <c r="A138" s="10"/>
      <c r="B138" s="126" t="s">
        <v>168</v>
      </c>
      <c r="C138" s="2">
        <v>930</v>
      </c>
      <c r="D138" s="172"/>
      <c r="E138" s="108"/>
      <c r="F138" s="108"/>
      <c r="G138" s="108"/>
      <c r="H138" s="108"/>
      <c r="I138" s="108"/>
      <c r="J138" s="108"/>
      <c r="K138" s="108"/>
    </row>
    <row r="139" spans="1:11" ht="15">
      <c r="A139" s="10"/>
      <c r="B139" s="126" t="s">
        <v>169</v>
      </c>
      <c r="C139" s="2">
        <v>940</v>
      </c>
      <c r="D139" s="172"/>
      <c r="E139" s="108"/>
      <c r="F139" s="108"/>
      <c r="G139" s="108"/>
      <c r="H139" s="108"/>
      <c r="I139" s="108"/>
      <c r="J139" s="108"/>
      <c r="K139" s="108"/>
    </row>
    <row r="140" spans="1:11" ht="15">
      <c r="A140" s="10"/>
      <c r="B140" s="126" t="s">
        <v>266</v>
      </c>
      <c r="C140" s="2">
        <v>960</v>
      </c>
      <c r="D140" s="172"/>
      <c r="E140" s="108"/>
      <c r="F140" s="108"/>
      <c r="G140" s="108"/>
      <c r="H140" s="108"/>
      <c r="I140" s="108"/>
      <c r="J140" s="108"/>
      <c r="K140" s="108"/>
    </row>
    <row r="141" spans="1:11" ht="15">
      <c r="A141" s="10"/>
      <c r="B141" s="126" t="s">
        <v>170</v>
      </c>
      <c r="C141" s="2">
        <v>970</v>
      </c>
      <c r="D141" s="172">
        <v>100000</v>
      </c>
      <c r="E141" s="108"/>
      <c r="F141" s="108"/>
      <c r="G141" s="108"/>
      <c r="H141" s="108"/>
      <c r="I141" s="108"/>
      <c r="J141" s="108"/>
      <c r="K141" s="108"/>
    </row>
    <row r="142" spans="1:11" ht="15">
      <c r="A142" s="10"/>
      <c r="B142" s="126" t="s">
        <v>171</v>
      </c>
      <c r="C142" s="2">
        <v>990</v>
      </c>
      <c r="D142" s="172"/>
      <c r="E142" s="69"/>
      <c r="F142" s="69"/>
      <c r="G142" s="69"/>
      <c r="H142" s="69"/>
      <c r="I142" s="69"/>
      <c r="J142" s="69"/>
      <c r="K142" s="69"/>
    </row>
    <row r="143" spans="1:11" ht="15.75" thickBot="1">
      <c r="A143" s="10"/>
      <c r="B143" s="126" t="s">
        <v>172</v>
      </c>
      <c r="C143" s="56">
        <v>9700</v>
      </c>
      <c r="D143" s="156">
        <f>SUM(D137:D142)</f>
        <v>100000</v>
      </c>
      <c r="E143" s="69"/>
      <c r="F143" s="69"/>
      <c r="G143" s="69"/>
      <c r="H143" s="69"/>
      <c r="I143" s="69"/>
      <c r="J143" s="69"/>
      <c r="K143" s="69"/>
    </row>
    <row r="144" spans="1:11" ht="15.75" thickBot="1">
      <c r="A144" s="10"/>
      <c r="B144" s="229" t="s">
        <v>29</v>
      </c>
      <c r="C144" s="71"/>
      <c r="D144" s="190">
        <f>(D143)</f>
        <v>100000</v>
      </c>
      <c r="E144" s="108"/>
      <c r="F144" s="108"/>
      <c r="G144" s="108"/>
      <c r="H144" s="108"/>
      <c r="I144" s="108"/>
      <c r="J144" s="108"/>
      <c r="K144" s="69"/>
    </row>
    <row r="145" spans="1:11" ht="15">
      <c r="A145" s="10"/>
      <c r="B145" s="258"/>
      <c r="C145" s="42"/>
      <c r="D145" s="164"/>
      <c r="E145" s="108"/>
      <c r="F145" s="108"/>
      <c r="G145" s="108"/>
      <c r="H145" s="108"/>
      <c r="I145" s="108"/>
      <c r="J145" s="108"/>
      <c r="K145" s="69"/>
    </row>
    <row r="146" spans="1:11" ht="15">
      <c r="A146" s="10"/>
      <c r="B146" s="27" t="str">
        <f>IF(H$2="","Nonspendable Fund Balance",CONCATENATE("Nonspendable Fund Balance, ",LOOKUP(H$2,T$2:T$8,V$2:V$8)))</f>
        <v>Nonspendable Fund Balance, June 30, 2019</v>
      </c>
      <c r="C146" s="34">
        <v>2710</v>
      </c>
      <c r="D146" s="252"/>
      <c r="E146" s="143"/>
      <c r="F146" s="69"/>
      <c r="G146" s="108"/>
      <c r="H146" s="108"/>
      <c r="I146" s="108"/>
      <c r="J146" s="108"/>
      <c r="K146" s="69"/>
    </row>
    <row r="147" spans="1:11" ht="15">
      <c r="A147" s="10"/>
      <c r="B147" s="1" t="str">
        <f>IF(H$2="","Restricted Fund Balance",CONCATENATE("Restricted Fund Balance, ",LOOKUP(H$2,T$2:T$8,V$2:V$8)))</f>
        <v>Restricted Fund Balance, June 30, 2019</v>
      </c>
      <c r="C147" s="2">
        <v>2720</v>
      </c>
      <c r="D147" s="172">
        <v>600000</v>
      </c>
      <c r="E147" s="143"/>
      <c r="F147" s="69"/>
      <c r="G147" s="108"/>
      <c r="H147" s="108"/>
      <c r="I147" s="108"/>
      <c r="J147" s="108"/>
      <c r="K147" s="69"/>
    </row>
    <row r="148" spans="1:11" ht="15">
      <c r="A148" s="10"/>
      <c r="B148" s="1" t="str">
        <f>IF(H$2="","Committed Fund Balance",CONCATENATE("Committed Fund Balance, ",LOOKUP(H$2,T$2:T$8,V$2:V$8)))</f>
        <v>Committed Fund Balance, June 30, 2019</v>
      </c>
      <c r="C148" s="2">
        <v>2730</v>
      </c>
      <c r="D148" s="172"/>
      <c r="E148" s="143"/>
      <c r="F148" s="69"/>
      <c r="G148" s="108"/>
      <c r="H148" s="108"/>
      <c r="I148" s="108"/>
      <c r="J148" s="108"/>
      <c r="K148" s="69"/>
    </row>
    <row r="149" spans="1:11" ht="15">
      <c r="A149" s="10"/>
      <c r="B149" s="1" t="str">
        <f>IF(H$2="","Assigned Fund Balance",CONCATENATE("Assigned Fund Balance, ",LOOKUP(H$2,T$2:T$8,V$2:V$8)))</f>
        <v>Assigned Fund Balance, June 30, 2019</v>
      </c>
      <c r="C149" s="2">
        <v>2740</v>
      </c>
      <c r="D149" s="172">
        <v>650000</v>
      </c>
      <c r="E149" s="143"/>
      <c r="F149" s="69"/>
      <c r="G149" s="108"/>
      <c r="H149" s="108"/>
      <c r="I149" s="108"/>
      <c r="J149" s="108"/>
      <c r="K149" s="69"/>
    </row>
    <row r="150" spans="1:11" ht="15.75" thickBot="1">
      <c r="A150" s="10"/>
      <c r="B150" s="1" t="str">
        <f>IF(H$2="","Unassigned Fund Balance",CONCATENATE("Unassigned Fund Balance, ",LOOKUP(H$2,T$2:T$8,V$2:V$8)))</f>
        <v>Unassigned Fund Balance, June 30, 2019</v>
      </c>
      <c r="C150" s="2">
        <v>2750</v>
      </c>
      <c r="D150" s="259">
        <v>2727503.62</v>
      </c>
      <c r="E150" s="143"/>
      <c r="F150" s="69"/>
      <c r="G150" s="108"/>
      <c r="H150" s="108"/>
      <c r="I150" s="108"/>
      <c r="J150" s="108"/>
      <c r="K150" s="69"/>
    </row>
    <row r="151" spans="1:11" ht="15.75" thickBot="1">
      <c r="A151" s="10"/>
      <c r="B151" s="260" t="s">
        <v>248</v>
      </c>
      <c r="C151" s="23">
        <v>2700</v>
      </c>
      <c r="D151" s="187">
        <f>SUM(D146:D150)</f>
        <v>3977503.62</v>
      </c>
      <c r="E151" s="108"/>
      <c r="F151" s="69"/>
      <c r="G151" s="108"/>
      <c r="H151" s="108"/>
      <c r="I151" s="108"/>
      <c r="J151" s="108"/>
      <c r="K151" s="69"/>
    </row>
    <row r="152" spans="1:11" ht="15">
      <c r="A152" s="10"/>
      <c r="B152" s="229" t="s">
        <v>320</v>
      </c>
      <c r="C152" s="55"/>
      <c r="D152" s="105"/>
      <c r="E152" s="108"/>
      <c r="F152" s="69"/>
      <c r="G152" s="108"/>
      <c r="H152" s="108"/>
      <c r="I152" s="108"/>
      <c r="J152" s="108"/>
      <c r="K152" s="69"/>
    </row>
    <row r="153" spans="1:11" ht="15.75" thickBot="1">
      <c r="A153" s="10"/>
      <c r="B153" s="218" t="s">
        <v>173</v>
      </c>
      <c r="C153" s="5"/>
      <c r="D153" s="106">
        <f>D134+D144+D151</f>
        <v>49351566.550000004</v>
      </c>
      <c r="E153" s="108"/>
      <c r="F153" s="69"/>
      <c r="G153" s="108"/>
      <c r="H153" s="108"/>
      <c r="I153" s="108"/>
      <c r="J153" s="108"/>
      <c r="K153" s="69"/>
    </row>
    <row r="154" spans="1:11" ht="15.75" thickTop="1">
      <c r="A154" s="10"/>
      <c r="B154" s="8"/>
      <c r="C154" s="57"/>
      <c r="D154" s="149"/>
      <c r="E154" s="8"/>
      <c r="F154" s="8"/>
      <c r="G154" s="8"/>
      <c r="H154" s="8"/>
      <c r="I154" s="8"/>
      <c r="J154" s="8"/>
      <c r="K154" s="8"/>
    </row>
    <row r="155" spans="1:11" ht="15">
      <c r="A155" s="10"/>
      <c r="B155" s="8" t="s">
        <v>30</v>
      </c>
      <c r="C155" s="22"/>
      <c r="D155" s="149"/>
      <c r="E155" s="8"/>
      <c r="F155" s="8"/>
      <c r="G155" s="8"/>
      <c r="H155" s="8"/>
      <c r="I155" s="8"/>
      <c r="J155" s="8"/>
      <c r="K155" s="8"/>
    </row>
    <row r="156" spans="1:11" ht="15">
      <c r="A156" s="10"/>
      <c r="B156" s="8"/>
      <c r="C156" s="22"/>
      <c r="D156" s="149"/>
      <c r="E156" s="8"/>
      <c r="F156" s="8"/>
      <c r="G156" s="8"/>
      <c r="H156" s="8"/>
      <c r="I156" s="8"/>
      <c r="J156" s="8"/>
      <c r="K156" s="8"/>
    </row>
    <row r="157" spans="1:11" ht="15">
      <c r="A157" s="10"/>
      <c r="B157" s="8"/>
      <c r="C157" s="22"/>
      <c r="D157" s="149"/>
      <c r="E157" s="8"/>
      <c r="F157" s="8"/>
      <c r="G157" s="8"/>
      <c r="H157" s="8"/>
      <c r="I157" s="8"/>
      <c r="J157" s="8"/>
      <c r="K157" s="8"/>
    </row>
    <row r="158" spans="1:11" ht="15">
      <c r="A158" s="10" t="s">
        <v>31</v>
      </c>
      <c r="B158" s="11" t="str">
        <f>$B$1</f>
        <v>DISTRICT SCHOOL BOARD OF LEVY COUNTY</v>
      </c>
      <c r="C158" s="57"/>
      <c r="D158" s="149"/>
      <c r="E158" s="8"/>
      <c r="F158" s="31"/>
      <c r="G158" s="8"/>
      <c r="H158" s="8"/>
      <c r="I158" s="8"/>
      <c r="J158" s="8"/>
      <c r="K158" s="8"/>
    </row>
    <row r="159" spans="1:2" ht="15">
      <c r="A159" s="10"/>
      <c r="B159" s="12" t="s">
        <v>8</v>
      </c>
    </row>
    <row r="160" spans="1:2" ht="15">
      <c r="A160" s="10"/>
      <c r="B160" s="12" t="str">
        <f>$B$26</f>
        <v>For Fiscal Year Ending June 30, 2019</v>
      </c>
    </row>
    <row r="161" spans="1:2" ht="15">
      <c r="A161" s="10"/>
      <c r="B161" s="12"/>
    </row>
    <row r="162" spans="1:5" ht="15">
      <c r="A162" s="10"/>
      <c r="B162" s="347" t="s">
        <v>85</v>
      </c>
      <c r="C162" s="347"/>
      <c r="D162" s="100" t="s">
        <v>86</v>
      </c>
      <c r="E162" s="140"/>
    </row>
    <row r="163" spans="1:4" ht="15">
      <c r="A163" s="10"/>
      <c r="B163" s="213"/>
      <c r="C163" s="65" t="s">
        <v>9</v>
      </c>
      <c r="D163" s="165"/>
    </row>
    <row r="164" spans="1:4" ht="15">
      <c r="A164" s="10"/>
      <c r="B164" s="218" t="s">
        <v>465</v>
      </c>
      <c r="C164" s="34" t="s">
        <v>10</v>
      </c>
      <c r="D164" s="166"/>
    </row>
    <row r="165" spans="1:4" ht="15">
      <c r="A165" s="10"/>
      <c r="B165" s="131" t="s">
        <v>32</v>
      </c>
      <c r="C165" s="39"/>
      <c r="D165" s="44"/>
    </row>
    <row r="166" spans="1:4" ht="15">
      <c r="A166" s="10"/>
      <c r="B166" s="126" t="s">
        <v>118</v>
      </c>
      <c r="C166" s="34">
        <v>3199</v>
      </c>
      <c r="D166" s="172"/>
    </row>
    <row r="167" spans="1:5" ht="15.75" thickBot="1">
      <c r="A167" s="10"/>
      <c r="B167" s="126" t="s">
        <v>119</v>
      </c>
      <c r="C167" s="39">
        <v>3100</v>
      </c>
      <c r="D167" s="336">
        <f>D166</f>
        <v>0</v>
      </c>
      <c r="E167" s="140"/>
    </row>
    <row r="168" spans="1:4" ht="15">
      <c r="A168" s="10"/>
      <c r="B168" s="131" t="s">
        <v>112</v>
      </c>
      <c r="C168" s="33"/>
      <c r="D168" s="44"/>
    </row>
    <row r="169" spans="1:4" ht="15">
      <c r="A169" s="10"/>
      <c r="B169" s="126" t="s">
        <v>174</v>
      </c>
      <c r="C169" s="34">
        <v>3260</v>
      </c>
      <c r="D169" s="252">
        <v>3226733.79</v>
      </c>
    </row>
    <row r="170" spans="1:5" ht="15">
      <c r="A170" s="10"/>
      <c r="B170" s="127" t="s">
        <v>408</v>
      </c>
      <c r="C170" s="23">
        <v>3265</v>
      </c>
      <c r="D170" s="172">
        <v>257816</v>
      </c>
      <c r="E170" s="142"/>
    </row>
    <row r="171" spans="1:4" ht="15">
      <c r="A171" s="10"/>
      <c r="B171" s="127" t="s">
        <v>122</v>
      </c>
      <c r="C171" s="23">
        <v>3280</v>
      </c>
      <c r="D171" s="261"/>
    </row>
    <row r="172" spans="1:4" ht="15">
      <c r="A172" s="10"/>
      <c r="B172" s="127" t="s">
        <v>175</v>
      </c>
      <c r="C172" s="23">
        <v>3299</v>
      </c>
      <c r="D172" s="261"/>
    </row>
    <row r="173" spans="1:4" ht="15.75" thickBot="1">
      <c r="A173" s="10"/>
      <c r="B173" s="212" t="s">
        <v>273</v>
      </c>
      <c r="C173" s="60">
        <v>3200</v>
      </c>
      <c r="D173" s="163">
        <f>SUM(D169:D172)</f>
        <v>3484549.79</v>
      </c>
    </row>
    <row r="174" spans="1:4" ht="15">
      <c r="A174" s="10"/>
      <c r="B174" s="132" t="s">
        <v>12</v>
      </c>
      <c r="C174" s="37"/>
      <c r="D174" s="44"/>
    </row>
    <row r="175" spans="1:4" ht="15">
      <c r="A175" s="10"/>
      <c r="B175" s="126" t="s">
        <v>176</v>
      </c>
      <c r="C175" s="34">
        <v>3337</v>
      </c>
      <c r="D175" s="252">
        <v>26655</v>
      </c>
    </row>
    <row r="176" spans="1:13" ht="15">
      <c r="A176" s="10"/>
      <c r="B176" s="127" t="s">
        <v>177</v>
      </c>
      <c r="C176" s="23">
        <v>3338</v>
      </c>
      <c r="D176" s="173">
        <v>26655</v>
      </c>
      <c r="E176" s="49"/>
      <c r="F176" s="49"/>
      <c r="G176" s="49"/>
      <c r="H176" s="49"/>
      <c r="I176" s="49"/>
      <c r="J176" s="49"/>
      <c r="K176" s="49"/>
      <c r="L176" s="49"/>
      <c r="M176" s="49"/>
    </row>
    <row r="177" spans="1:13" ht="15">
      <c r="A177" s="10"/>
      <c r="B177" s="125" t="s">
        <v>428</v>
      </c>
      <c r="C177" s="23">
        <v>3380</v>
      </c>
      <c r="D177" s="173"/>
      <c r="E177" s="49"/>
      <c r="F177" s="49"/>
      <c r="G177" s="49"/>
      <c r="H177" s="49"/>
      <c r="I177" s="49"/>
      <c r="J177" s="49"/>
      <c r="K177" s="49"/>
      <c r="L177" s="49"/>
      <c r="M177" s="49"/>
    </row>
    <row r="178" spans="1:13" ht="15">
      <c r="A178" s="10"/>
      <c r="B178" s="125" t="s">
        <v>424</v>
      </c>
      <c r="C178" s="23">
        <v>3399</v>
      </c>
      <c r="D178" s="173"/>
      <c r="E178" s="144"/>
      <c r="F178" s="49"/>
      <c r="G178" s="49"/>
      <c r="H178" s="49"/>
      <c r="I178" s="49"/>
      <c r="J178" s="49"/>
      <c r="K178" s="49"/>
      <c r="L178" s="49"/>
      <c r="M178" s="49"/>
    </row>
    <row r="179" spans="1:13" ht="15.75" thickBot="1">
      <c r="A179" s="10"/>
      <c r="B179" s="127" t="s">
        <v>135</v>
      </c>
      <c r="C179" s="60">
        <v>3300</v>
      </c>
      <c r="D179" s="163">
        <f>SUM(D175:D178)</f>
        <v>53310</v>
      </c>
      <c r="E179" s="49"/>
      <c r="F179" s="49"/>
      <c r="G179" s="49"/>
      <c r="H179" s="49"/>
      <c r="I179" s="49"/>
      <c r="J179" s="49"/>
      <c r="K179" s="49"/>
      <c r="L179" s="49"/>
      <c r="M179" s="49"/>
    </row>
    <row r="180" spans="1:13" ht="15">
      <c r="A180" s="10"/>
      <c r="B180" s="132" t="s">
        <v>13</v>
      </c>
      <c r="C180" s="37"/>
      <c r="D180" s="44"/>
      <c r="E180" s="49"/>
      <c r="F180" s="49"/>
      <c r="G180" s="49"/>
      <c r="H180" s="49"/>
      <c r="I180" s="49"/>
      <c r="J180" s="49"/>
      <c r="K180" s="49"/>
      <c r="L180" s="49"/>
      <c r="M180" s="49"/>
    </row>
    <row r="181" spans="1:13" ht="15">
      <c r="A181" s="10"/>
      <c r="B181" s="125" t="s">
        <v>275</v>
      </c>
      <c r="C181" s="34">
        <v>3430</v>
      </c>
      <c r="D181" s="252"/>
      <c r="E181" s="49"/>
      <c r="F181" s="49"/>
      <c r="G181" s="49"/>
      <c r="H181" s="49"/>
      <c r="I181" s="49"/>
      <c r="J181" s="49"/>
      <c r="K181" s="49"/>
      <c r="L181" s="49"/>
      <c r="M181" s="49"/>
    </row>
    <row r="182" spans="1:13" ht="15">
      <c r="A182" s="10"/>
      <c r="B182" s="125" t="s">
        <v>319</v>
      </c>
      <c r="C182" s="23">
        <v>3440</v>
      </c>
      <c r="D182" s="173">
        <v>1000</v>
      </c>
      <c r="E182" s="49"/>
      <c r="F182" s="49"/>
      <c r="G182" s="49"/>
      <c r="H182" s="49"/>
      <c r="I182" s="49"/>
      <c r="J182" s="49"/>
      <c r="K182" s="49"/>
      <c r="L182" s="49"/>
      <c r="M182" s="49"/>
    </row>
    <row r="183" spans="1:13" ht="15">
      <c r="A183" s="10"/>
      <c r="B183" s="127" t="s">
        <v>178</v>
      </c>
      <c r="C183" s="23">
        <v>3450</v>
      </c>
      <c r="D183" s="173">
        <v>127533.81</v>
      </c>
      <c r="E183" s="49"/>
      <c r="F183" s="49"/>
      <c r="G183" s="49"/>
      <c r="H183" s="49"/>
      <c r="I183" s="49"/>
      <c r="J183" s="49"/>
      <c r="K183" s="49"/>
      <c r="L183" s="49"/>
      <c r="M183" s="49"/>
    </row>
    <row r="184" spans="1:13" ht="15">
      <c r="A184" s="10"/>
      <c r="B184" s="125" t="s">
        <v>179</v>
      </c>
      <c r="C184" s="23">
        <v>3495</v>
      </c>
      <c r="D184" s="261"/>
      <c r="E184" s="49"/>
      <c r="F184" s="49"/>
      <c r="G184" s="49"/>
      <c r="H184" s="49"/>
      <c r="I184" s="49"/>
      <c r="J184" s="49"/>
      <c r="K184" s="49"/>
      <c r="L184" s="49"/>
      <c r="M184" s="49"/>
    </row>
    <row r="185" spans="1:13" ht="15.75" thickBot="1">
      <c r="A185" s="10"/>
      <c r="B185" s="127" t="s">
        <v>147</v>
      </c>
      <c r="C185" s="60">
        <v>3400</v>
      </c>
      <c r="D185" s="163">
        <f>SUM(D181:D184)</f>
        <v>128533.81</v>
      </c>
      <c r="E185" s="49"/>
      <c r="F185" s="49"/>
      <c r="G185" s="49"/>
      <c r="H185" s="49"/>
      <c r="I185" s="49"/>
      <c r="J185" s="49"/>
      <c r="K185" s="49"/>
      <c r="L185" s="49"/>
      <c r="M185" s="49"/>
    </row>
    <row r="186" spans="1:13" ht="15.75" thickBot="1">
      <c r="A186" s="10"/>
      <c r="B186" s="260" t="s">
        <v>14</v>
      </c>
      <c r="C186" s="41"/>
      <c r="D186" s="262">
        <f>D167+D173+D179+D185</f>
        <v>3666393.6</v>
      </c>
      <c r="E186" s="49"/>
      <c r="F186" s="49"/>
      <c r="G186" s="49"/>
      <c r="H186" s="49"/>
      <c r="I186" s="49"/>
      <c r="J186" s="49"/>
      <c r="K186" s="49"/>
      <c r="L186" s="49"/>
      <c r="M186" s="49"/>
    </row>
    <row r="187" spans="1:13" ht="15">
      <c r="A187" s="10"/>
      <c r="B187" s="263" t="s">
        <v>15</v>
      </c>
      <c r="C187" s="33"/>
      <c r="D187" s="167"/>
      <c r="E187" s="49"/>
      <c r="F187" s="49"/>
      <c r="G187" s="49"/>
      <c r="H187" s="49"/>
      <c r="I187" s="49"/>
      <c r="J187" s="49"/>
      <c r="K187" s="49"/>
      <c r="L187" s="49"/>
      <c r="M187" s="49"/>
    </row>
    <row r="188" spans="1:13" ht="15">
      <c r="A188" s="10"/>
      <c r="B188" s="27" t="s">
        <v>111</v>
      </c>
      <c r="C188" s="40">
        <v>3720</v>
      </c>
      <c r="D188" s="252"/>
      <c r="E188" s="49"/>
      <c r="F188" s="49"/>
      <c r="G188" s="49"/>
      <c r="H188" s="49"/>
      <c r="I188" s="49"/>
      <c r="J188" s="49"/>
      <c r="K188" s="49"/>
      <c r="L188" s="49"/>
      <c r="M188" s="49"/>
    </row>
    <row r="189" spans="1:13" ht="15">
      <c r="A189" s="10"/>
      <c r="B189" s="27" t="s">
        <v>113</v>
      </c>
      <c r="C189" s="41">
        <v>3730</v>
      </c>
      <c r="D189" s="173"/>
      <c r="E189" s="49"/>
      <c r="F189" s="49"/>
      <c r="G189" s="49"/>
      <c r="H189" s="49"/>
      <c r="I189" s="49"/>
      <c r="J189" s="49"/>
      <c r="K189" s="49"/>
      <c r="L189" s="49"/>
      <c r="M189" s="49"/>
    </row>
    <row r="190" spans="1:13" ht="15">
      <c r="A190" s="10"/>
      <c r="B190" s="27" t="s">
        <v>65</v>
      </c>
      <c r="C190" s="23">
        <v>3740</v>
      </c>
      <c r="D190" s="173"/>
      <c r="E190" s="49"/>
      <c r="F190" s="49"/>
      <c r="G190" s="49"/>
      <c r="H190" s="49"/>
      <c r="I190" s="49"/>
      <c r="J190" s="49"/>
      <c r="K190" s="49"/>
      <c r="L190" s="49"/>
      <c r="M190" s="49"/>
    </row>
    <row r="191" spans="1:13" ht="15">
      <c r="A191" s="10"/>
      <c r="B191" s="131" t="s">
        <v>16</v>
      </c>
      <c r="C191" s="113"/>
      <c r="D191" s="171"/>
      <c r="E191" s="49"/>
      <c r="F191" s="49"/>
      <c r="G191" s="49"/>
      <c r="H191" s="49"/>
      <c r="I191" s="49"/>
      <c r="J191" s="49"/>
      <c r="K191" s="49"/>
      <c r="L191" s="49"/>
      <c r="M191" s="49"/>
    </row>
    <row r="192" spans="1:13" ht="15">
      <c r="A192" s="10"/>
      <c r="B192" s="126" t="s">
        <v>180</v>
      </c>
      <c r="C192" s="34">
        <v>3610</v>
      </c>
      <c r="D192" s="252"/>
      <c r="E192" s="49"/>
      <c r="F192" s="49"/>
      <c r="G192" s="49"/>
      <c r="H192" s="49"/>
      <c r="I192" s="49"/>
      <c r="J192" s="49"/>
      <c r="K192" s="49"/>
      <c r="L192" s="49"/>
      <c r="M192" s="49"/>
    </row>
    <row r="193" spans="1:13" ht="15">
      <c r="A193" s="10"/>
      <c r="B193" s="127" t="s">
        <v>148</v>
      </c>
      <c r="C193" s="23">
        <v>3620</v>
      </c>
      <c r="D193" s="173"/>
      <c r="E193" s="144"/>
      <c r="F193" s="49"/>
      <c r="G193" s="49"/>
      <c r="H193" s="49"/>
      <c r="I193" s="49"/>
      <c r="J193" s="49"/>
      <c r="K193" s="49"/>
      <c r="L193" s="49"/>
      <c r="M193" s="49"/>
    </row>
    <row r="194" spans="1:13" ht="15">
      <c r="A194" s="10"/>
      <c r="B194" s="127" t="s">
        <v>149</v>
      </c>
      <c r="C194" s="23">
        <v>3630</v>
      </c>
      <c r="D194" s="173"/>
      <c r="E194" s="49"/>
      <c r="F194" s="49"/>
      <c r="G194" s="49"/>
      <c r="H194" s="49"/>
      <c r="I194" s="49"/>
      <c r="J194" s="49"/>
      <c r="K194" s="49"/>
      <c r="L194" s="49"/>
      <c r="M194" s="49"/>
    </row>
    <row r="195" spans="1:13" ht="15">
      <c r="A195" s="10"/>
      <c r="B195" s="127" t="s">
        <v>190</v>
      </c>
      <c r="C195" s="23">
        <v>3650</v>
      </c>
      <c r="D195" s="173"/>
      <c r="E195" s="49"/>
      <c r="F195" s="49"/>
      <c r="G195" s="49"/>
      <c r="H195" s="49"/>
      <c r="I195" s="49"/>
      <c r="J195" s="49"/>
      <c r="K195" s="49"/>
      <c r="L195" s="49"/>
      <c r="M195" s="49"/>
    </row>
    <row r="196" spans="1:13" ht="15">
      <c r="A196" s="10"/>
      <c r="B196" s="127" t="s">
        <v>270</v>
      </c>
      <c r="C196" s="23">
        <v>3660</v>
      </c>
      <c r="D196" s="173"/>
      <c r="E196" s="144"/>
      <c r="F196" s="49"/>
      <c r="G196" s="49"/>
      <c r="H196" s="49"/>
      <c r="I196" s="49"/>
      <c r="J196" s="49"/>
      <c r="K196" s="49"/>
      <c r="L196" s="49"/>
      <c r="M196" s="49"/>
    </row>
    <row r="197" spans="1:13" ht="15">
      <c r="A197" s="10"/>
      <c r="B197" s="127" t="s">
        <v>151</v>
      </c>
      <c r="C197" s="23">
        <v>3670</v>
      </c>
      <c r="D197" s="261"/>
      <c r="E197" s="49"/>
      <c r="F197" s="49"/>
      <c r="G197" s="49"/>
      <c r="H197" s="49"/>
      <c r="I197" s="49"/>
      <c r="J197" s="49"/>
      <c r="K197" s="49"/>
      <c r="L197" s="49"/>
      <c r="M197" s="49"/>
    </row>
    <row r="198" spans="1:13" ht="15">
      <c r="A198" s="10"/>
      <c r="B198" s="127" t="s">
        <v>152</v>
      </c>
      <c r="C198" s="23">
        <v>3690</v>
      </c>
      <c r="D198" s="261"/>
      <c r="E198" s="49"/>
      <c r="F198" s="49"/>
      <c r="G198" s="49"/>
      <c r="H198" s="49"/>
      <c r="I198" s="49"/>
      <c r="J198" s="49"/>
      <c r="K198" s="49"/>
      <c r="L198" s="49"/>
      <c r="M198" s="49"/>
    </row>
    <row r="199" spans="1:13" ht="15.75" thickBot="1">
      <c r="A199" s="10"/>
      <c r="B199" s="127" t="s">
        <v>153</v>
      </c>
      <c r="C199" s="60">
        <v>3600</v>
      </c>
      <c r="D199" s="163">
        <f>SUM(D192:D198)</f>
        <v>0</v>
      </c>
      <c r="E199" s="49"/>
      <c r="F199" s="49"/>
      <c r="G199" s="49"/>
      <c r="H199" s="49"/>
      <c r="I199" s="49"/>
      <c r="J199" s="49"/>
      <c r="K199" s="49"/>
      <c r="L199" s="49"/>
      <c r="M199" s="49"/>
    </row>
    <row r="200" spans="1:13" ht="15.75" thickBot="1">
      <c r="A200" s="10"/>
      <c r="B200" s="260" t="s">
        <v>17</v>
      </c>
      <c r="C200" s="60"/>
      <c r="D200" s="190">
        <f>(SUM(D188:D190)+D199)</f>
        <v>0</v>
      </c>
      <c r="E200" s="49"/>
      <c r="F200" s="49"/>
      <c r="G200" s="49"/>
      <c r="H200" s="49"/>
      <c r="I200" s="49"/>
      <c r="J200" s="49"/>
      <c r="K200" s="49"/>
      <c r="L200" s="49"/>
      <c r="M200" s="49"/>
    </row>
    <row r="201" spans="1:13" ht="15">
      <c r="A201" s="10"/>
      <c r="B201" s="51"/>
      <c r="C201" s="62"/>
      <c r="D201" s="44"/>
      <c r="E201" s="49"/>
      <c r="F201" s="49"/>
      <c r="G201" s="49"/>
      <c r="H201" s="49"/>
      <c r="I201" s="49"/>
      <c r="J201" s="49"/>
      <c r="K201" s="49"/>
      <c r="L201" s="49"/>
      <c r="M201" s="49"/>
    </row>
    <row r="202" spans="1:13" ht="15.75" thickBot="1">
      <c r="A202" s="10"/>
      <c r="B202" s="1" t="str">
        <f>IF(H2="","Fund Balance",CONCATENATE("Fund Balance, ",LOOKUP(H2,T2:T8,U2:U8)))</f>
        <v>Fund Balance, July 1, 2018</v>
      </c>
      <c r="C202" s="32">
        <v>2800</v>
      </c>
      <c r="D202" s="264">
        <v>847457.19</v>
      </c>
      <c r="E202" s="144"/>
      <c r="F202" s="49"/>
      <c r="G202" s="49"/>
      <c r="H202" s="49"/>
      <c r="I202" s="49"/>
      <c r="J202" s="49"/>
      <c r="K202" s="49"/>
      <c r="L202" s="49"/>
      <c r="M202" s="49"/>
    </row>
    <row r="203" spans="1:13" ht="15">
      <c r="A203" s="10"/>
      <c r="B203" s="229" t="s">
        <v>33</v>
      </c>
      <c r="C203" s="37"/>
      <c r="D203" s="44"/>
      <c r="E203" s="49"/>
      <c r="F203" s="49"/>
      <c r="G203" s="49"/>
      <c r="H203" s="49"/>
      <c r="I203" s="49"/>
      <c r="J203" s="49"/>
      <c r="K203" s="49"/>
      <c r="L203" s="49"/>
      <c r="M203" s="49"/>
    </row>
    <row r="204" spans="1:13" ht="15.75" thickBot="1">
      <c r="A204" s="10"/>
      <c r="B204" s="218" t="s">
        <v>323</v>
      </c>
      <c r="C204" s="43"/>
      <c r="D204" s="168">
        <f>D186+D200+D202</f>
        <v>4513850.79</v>
      </c>
      <c r="E204" s="49"/>
      <c r="F204" s="49"/>
      <c r="G204" s="49"/>
      <c r="H204" s="49"/>
      <c r="I204" s="49"/>
      <c r="J204" s="49"/>
      <c r="K204" s="49"/>
      <c r="L204" s="49"/>
      <c r="M204" s="49"/>
    </row>
    <row r="205" spans="1:13" ht="15.75" thickTop="1">
      <c r="A205" s="10"/>
      <c r="E205" s="49"/>
      <c r="F205" s="49"/>
      <c r="G205" s="49"/>
      <c r="H205" s="49"/>
      <c r="I205" s="49"/>
      <c r="J205" s="49"/>
      <c r="K205" s="49"/>
      <c r="L205" s="49"/>
      <c r="M205" s="49"/>
    </row>
    <row r="206" spans="1:13" ht="15">
      <c r="A206" s="10"/>
      <c r="B206" s="9" t="s">
        <v>87</v>
      </c>
      <c r="C206" s="7"/>
      <c r="E206" s="49"/>
      <c r="F206" s="49"/>
      <c r="G206" s="49"/>
      <c r="H206" s="49"/>
      <c r="I206" s="49"/>
      <c r="J206" s="49"/>
      <c r="K206" s="49"/>
      <c r="L206" s="49"/>
      <c r="M206" s="49"/>
    </row>
    <row r="207" ht="15">
      <c r="A207" s="10"/>
    </row>
    <row r="208" spans="1:2" ht="15">
      <c r="A208" s="10" t="s">
        <v>34</v>
      </c>
      <c r="B208" s="11" t="str">
        <f>$B$1</f>
        <v>DISTRICT SCHOOL BOARD OF LEVY COUNTY</v>
      </c>
    </row>
    <row r="209" spans="1:2" ht="15">
      <c r="A209" s="10"/>
      <c r="B209" s="12" t="s">
        <v>8</v>
      </c>
    </row>
    <row r="210" spans="1:2" ht="15">
      <c r="A210" s="10"/>
      <c r="B210" s="12" t="str">
        <f>$B$26</f>
        <v>For Fiscal Year Ending June 30, 2019</v>
      </c>
    </row>
    <row r="211" spans="1:2" ht="15">
      <c r="A211" s="10"/>
      <c r="B211" s="12"/>
    </row>
    <row r="212" spans="1:2" ht="15">
      <c r="A212" s="10"/>
      <c r="B212" s="58" t="s">
        <v>89</v>
      </c>
    </row>
    <row r="213" spans="1:5" ht="15">
      <c r="A213" s="10"/>
      <c r="B213" s="58" t="s">
        <v>90</v>
      </c>
      <c r="D213" s="100" t="s">
        <v>88</v>
      </c>
      <c r="E213" s="140"/>
    </row>
    <row r="214" spans="1:4" ht="15">
      <c r="A214" s="10"/>
      <c r="B214" s="213"/>
      <c r="C214" s="65" t="s">
        <v>9</v>
      </c>
      <c r="D214" s="165"/>
    </row>
    <row r="215" spans="1:4" ht="15">
      <c r="A215" s="10"/>
      <c r="B215" s="218" t="s">
        <v>464</v>
      </c>
      <c r="C215" s="40" t="s">
        <v>10</v>
      </c>
      <c r="D215" s="166"/>
    </row>
    <row r="216" spans="1:4" ht="15">
      <c r="A216" s="10"/>
      <c r="B216" s="129" t="s">
        <v>233</v>
      </c>
      <c r="C216" s="136"/>
      <c r="D216" s="167"/>
    </row>
    <row r="217" spans="1:4" ht="15">
      <c r="A217" s="10"/>
      <c r="B217" s="125" t="s">
        <v>181</v>
      </c>
      <c r="C217" s="32">
        <v>100</v>
      </c>
      <c r="D217" s="252">
        <v>1137294.57</v>
      </c>
    </row>
    <row r="218" spans="1:4" ht="15">
      <c r="A218" s="10"/>
      <c r="B218" s="125" t="s">
        <v>22</v>
      </c>
      <c r="C218" s="32">
        <v>200</v>
      </c>
      <c r="D218" s="252">
        <v>540608.64</v>
      </c>
    </row>
    <row r="219" spans="1:4" ht="15">
      <c r="A219" s="10"/>
      <c r="B219" s="125" t="s">
        <v>182</v>
      </c>
      <c r="C219" s="32">
        <v>300</v>
      </c>
      <c r="D219" s="252">
        <v>20379.37</v>
      </c>
    </row>
    <row r="220" spans="1:4" ht="15">
      <c r="A220" s="10"/>
      <c r="B220" s="125" t="s">
        <v>24</v>
      </c>
      <c r="C220" s="32">
        <v>400</v>
      </c>
      <c r="D220" s="252">
        <v>13739.49</v>
      </c>
    </row>
    <row r="221" spans="1:4" ht="15">
      <c r="A221" s="10"/>
      <c r="B221" s="125" t="s">
        <v>183</v>
      </c>
      <c r="C221" s="32">
        <v>500</v>
      </c>
      <c r="D221" s="252">
        <v>1670545.34</v>
      </c>
    </row>
    <row r="222" spans="1:4" ht="15">
      <c r="A222" s="10"/>
      <c r="B222" s="125" t="s">
        <v>45</v>
      </c>
      <c r="C222" s="32">
        <v>600</v>
      </c>
      <c r="D222" s="252">
        <v>47081.43</v>
      </c>
    </row>
    <row r="223" spans="1:4" ht="15">
      <c r="A223" s="10"/>
      <c r="B223" s="125" t="s">
        <v>38</v>
      </c>
      <c r="C223" s="32">
        <v>700</v>
      </c>
      <c r="D223" s="252">
        <v>30983.23</v>
      </c>
    </row>
    <row r="224" spans="1:7" ht="15.75" thickBot="1">
      <c r="A224" s="10"/>
      <c r="B224" s="125" t="s">
        <v>239</v>
      </c>
      <c r="C224" s="32">
        <v>600</v>
      </c>
      <c r="D224" s="264"/>
      <c r="F224" s="9">
        <v>9300</v>
      </c>
      <c r="G224" s="301" t="s">
        <v>251</v>
      </c>
    </row>
    <row r="225" spans="1:4" ht="15">
      <c r="A225" s="10"/>
      <c r="B225" s="19"/>
      <c r="C225" s="63"/>
      <c r="D225" s="44"/>
    </row>
    <row r="226" spans="1:4" ht="15.75" thickBot="1">
      <c r="A226" s="10"/>
      <c r="B226" s="232" t="s">
        <v>26</v>
      </c>
      <c r="C226" s="329"/>
      <c r="D226" s="187">
        <f>SUM(D217:D225)</f>
        <v>3460632.0700000003</v>
      </c>
    </row>
    <row r="227" spans="1:4" ht="15">
      <c r="A227" s="10"/>
      <c r="B227" s="228" t="s">
        <v>27</v>
      </c>
      <c r="C227" s="63"/>
      <c r="D227" s="44"/>
    </row>
    <row r="228" spans="1:4" ht="15">
      <c r="A228" s="10"/>
      <c r="B228" s="130" t="s">
        <v>184</v>
      </c>
      <c r="C228" s="63"/>
      <c r="D228" s="44"/>
    </row>
    <row r="229" spans="1:4" ht="15">
      <c r="A229" s="10"/>
      <c r="B229" s="125" t="s">
        <v>185</v>
      </c>
      <c r="C229" s="32">
        <v>910</v>
      </c>
      <c r="D229" s="252"/>
    </row>
    <row r="230" spans="1:4" ht="15">
      <c r="A230" s="10"/>
      <c r="B230" s="127" t="s">
        <v>167</v>
      </c>
      <c r="C230" s="23">
        <v>920</v>
      </c>
      <c r="D230" s="173"/>
    </row>
    <row r="231" spans="1:4" ht="15">
      <c r="A231" s="10"/>
      <c r="B231" s="127" t="s">
        <v>168</v>
      </c>
      <c r="C231" s="23">
        <v>930</v>
      </c>
      <c r="D231" s="173"/>
    </row>
    <row r="232" spans="1:4" ht="15">
      <c r="A232" s="10"/>
      <c r="B232" s="127" t="s">
        <v>186</v>
      </c>
      <c r="C232" s="23">
        <v>950</v>
      </c>
      <c r="D232" s="173"/>
    </row>
    <row r="233" spans="1:5" ht="15">
      <c r="A233" s="10"/>
      <c r="B233" s="127" t="s">
        <v>266</v>
      </c>
      <c r="C233" s="23">
        <v>960</v>
      </c>
      <c r="D233" s="173"/>
      <c r="E233" s="142"/>
    </row>
    <row r="234" spans="1:4" ht="15">
      <c r="A234" s="10"/>
      <c r="B234" s="127" t="s">
        <v>170</v>
      </c>
      <c r="C234" s="23">
        <v>970</v>
      </c>
      <c r="D234" s="173"/>
    </row>
    <row r="235" spans="1:4" ht="15">
      <c r="A235" s="10"/>
      <c r="B235" s="127" t="s">
        <v>171</v>
      </c>
      <c r="C235" s="23">
        <v>990</v>
      </c>
      <c r="D235" s="173"/>
    </row>
    <row r="236" spans="1:4" ht="15.75" thickBot="1">
      <c r="A236" s="10"/>
      <c r="B236" s="127" t="s">
        <v>172</v>
      </c>
      <c r="C236" s="60">
        <v>9700</v>
      </c>
      <c r="D236" s="187">
        <f>SUM(D229:D235)</f>
        <v>0</v>
      </c>
    </row>
    <row r="237" spans="1:4" ht="15">
      <c r="A237" s="10"/>
      <c r="B237" s="16"/>
      <c r="C237" s="66"/>
      <c r="D237" s="164"/>
    </row>
    <row r="238" spans="1:4" ht="15.75" thickBot="1">
      <c r="A238" s="10"/>
      <c r="B238" s="232" t="s">
        <v>29</v>
      </c>
      <c r="C238" s="64"/>
      <c r="D238" s="187">
        <f>D236</f>
        <v>0</v>
      </c>
    </row>
    <row r="239" spans="1:4" ht="15">
      <c r="A239" s="10"/>
      <c r="B239" s="19"/>
      <c r="C239" s="63"/>
      <c r="D239" s="44"/>
    </row>
    <row r="240" spans="1:5" ht="15">
      <c r="A240" s="10"/>
      <c r="B240" s="27" t="str">
        <f>IF(H$2="","Nonspendable Fund Balance",CONCATENATE("Nonspendable Fund Balance, ",LOOKUP(H$2,T$2:T$8,V$2:V$8)))</f>
        <v>Nonspendable Fund Balance, June 30, 2019</v>
      </c>
      <c r="C240" s="34">
        <v>2710</v>
      </c>
      <c r="D240" s="252">
        <v>50000</v>
      </c>
      <c r="E240" s="142"/>
    </row>
    <row r="241" spans="1:5" ht="15">
      <c r="A241" s="10"/>
      <c r="B241" s="1" t="str">
        <f>IF(H$2="","Restricted Fund Balance",CONCATENATE("Restricted Fund Balance, ",LOOKUP(H$2,T$2:T$8,V$2:V$8)))</f>
        <v>Restricted Fund Balance, June 30, 2019</v>
      </c>
      <c r="C241" s="2">
        <v>2720</v>
      </c>
      <c r="D241" s="252">
        <v>1003218.72</v>
      </c>
      <c r="E241" s="142"/>
    </row>
    <row r="242" spans="1:5" ht="15">
      <c r="A242" s="10"/>
      <c r="B242" s="1" t="str">
        <f>IF(H$2="","Committed Fund Balance",CONCATENATE("Committed Fund Balance, ",LOOKUP(H$2,T$2:T$8,V$2:V$8)))</f>
        <v>Committed Fund Balance, June 30, 2019</v>
      </c>
      <c r="C242" s="2">
        <v>2730</v>
      </c>
      <c r="D242" s="173"/>
      <c r="E242" s="142"/>
    </row>
    <row r="243" spans="1:5" ht="15">
      <c r="A243" s="10"/>
      <c r="B243" s="1" t="str">
        <f>IF(H$2="","Assigned Fund Balance",CONCATENATE("Assigned Fund Balance, ",LOOKUP(H$2,T$2:T$8,V$2:V$8)))</f>
        <v>Assigned Fund Balance, June 30, 2019</v>
      </c>
      <c r="C243" s="2">
        <v>2740</v>
      </c>
      <c r="D243" s="173"/>
      <c r="E243" s="142"/>
    </row>
    <row r="244" spans="1:5" ht="15.75" thickBot="1">
      <c r="A244" s="10"/>
      <c r="B244" s="1" t="str">
        <f>IF(H$2="","Unassigned Fund Balance",CONCATENATE("Unassigned Fund Balance, ",LOOKUP(H$2,T$2:T$8,V$2:V$8)))</f>
        <v>Unassigned Fund Balance, June 30, 2019</v>
      </c>
      <c r="C244" s="2">
        <v>2750</v>
      </c>
      <c r="D244" s="259"/>
      <c r="E244" s="142"/>
    </row>
    <row r="245" spans="1:4" ht="15.75" thickBot="1">
      <c r="A245" s="10"/>
      <c r="B245" s="260" t="s">
        <v>248</v>
      </c>
      <c r="C245" s="23">
        <v>2700</v>
      </c>
      <c r="D245" s="187">
        <f>SUM(D240:D244)</f>
        <v>1053218.72</v>
      </c>
    </row>
    <row r="246" spans="1:4" ht="15">
      <c r="A246" s="10"/>
      <c r="B246" s="228" t="s">
        <v>320</v>
      </c>
      <c r="C246" s="63"/>
      <c r="D246" s="44"/>
    </row>
    <row r="247" spans="1:4" ht="15.75" thickBot="1">
      <c r="A247" s="10"/>
      <c r="B247" s="232" t="s">
        <v>187</v>
      </c>
      <c r="C247" s="68"/>
      <c r="D247" s="168">
        <f>D226+D238+D245</f>
        <v>4513850.79</v>
      </c>
    </row>
    <row r="248" spans="1:4" ht="15.75" thickTop="1">
      <c r="A248" s="10"/>
      <c r="B248" s="69"/>
      <c r="C248" s="8"/>
      <c r="D248" s="149"/>
    </row>
    <row r="249" spans="1:4" ht="15">
      <c r="A249" s="10"/>
      <c r="B249" s="9" t="s">
        <v>91</v>
      </c>
      <c r="C249" s="8"/>
      <c r="D249" s="149"/>
    </row>
    <row r="250" spans="1:4" ht="15">
      <c r="A250" s="10"/>
      <c r="B250" s="8"/>
      <c r="C250" s="8"/>
      <c r="D250" s="149"/>
    </row>
    <row r="251" spans="1:4" ht="15">
      <c r="A251" s="10" t="s">
        <v>35</v>
      </c>
      <c r="B251" s="11" t="str">
        <f>$B$1</f>
        <v>DISTRICT SCHOOL BOARD OF LEVY COUNTY</v>
      </c>
      <c r="C251" s="8"/>
      <c r="D251" s="149"/>
    </row>
    <row r="252" spans="1:4" ht="15">
      <c r="A252" s="10"/>
      <c r="B252" s="12" t="s">
        <v>8</v>
      </c>
      <c r="C252" s="8"/>
      <c r="D252" s="149"/>
    </row>
    <row r="253" spans="1:4" ht="15">
      <c r="A253" s="10"/>
      <c r="B253" s="12" t="str">
        <f>$B$26</f>
        <v>For Fiscal Year Ending June 30, 2019</v>
      </c>
      <c r="C253" s="8"/>
      <c r="D253" s="149"/>
    </row>
    <row r="254" spans="1:4" ht="15">
      <c r="A254" s="10"/>
      <c r="B254" s="8"/>
      <c r="C254" s="8"/>
      <c r="D254" s="149"/>
    </row>
    <row r="255" spans="1:5" ht="30.75">
      <c r="A255" s="10"/>
      <c r="B255" s="194" t="s">
        <v>268</v>
      </c>
      <c r="C255" s="193"/>
      <c r="D255" s="195" t="s">
        <v>269</v>
      </c>
      <c r="E255" s="140"/>
    </row>
    <row r="256" spans="1:4" ht="15">
      <c r="A256" s="10"/>
      <c r="B256" s="213"/>
      <c r="C256" s="93" t="s">
        <v>9</v>
      </c>
      <c r="D256" s="98"/>
    </row>
    <row r="257" spans="1:4" ht="15">
      <c r="A257" s="10"/>
      <c r="B257" s="218" t="s">
        <v>463</v>
      </c>
      <c r="C257" s="2" t="s">
        <v>10</v>
      </c>
      <c r="D257" s="169"/>
    </row>
    <row r="258" spans="1:4" ht="15">
      <c r="A258" s="10"/>
      <c r="B258" s="131" t="s">
        <v>32</v>
      </c>
      <c r="C258" s="52"/>
      <c r="D258" s="167"/>
    </row>
    <row r="259" spans="1:5" ht="15">
      <c r="A259" s="10"/>
      <c r="B259" s="128" t="s">
        <v>412</v>
      </c>
      <c r="C259" s="57">
        <v>3130</v>
      </c>
      <c r="D259" s="252"/>
      <c r="E259" s="19"/>
    </row>
    <row r="260" spans="1:4" ht="15">
      <c r="A260" s="10"/>
      <c r="B260" s="127" t="s">
        <v>413</v>
      </c>
      <c r="C260" s="23">
        <v>3170</v>
      </c>
      <c r="D260" s="252"/>
    </row>
    <row r="261" spans="1:4" ht="15">
      <c r="A261" s="10"/>
      <c r="B261" s="126" t="s">
        <v>188</v>
      </c>
      <c r="C261" s="2">
        <v>3180</v>
      </c>
      <c r="D261" s="172"/>
    </row>
    <row r="262" spans="1:4" ht="15">
      <c r="A262" s="10"/>
      <c r="B262" s="126" t="s">
        <v>117</v>
      </c>
      <c r="C262" s="2">
        <v>3191</v>
      </c>
      <c r="D262" s="172"/>
    </row>
    <row r="263" spans="1:4" ht="15">
      <c r="A263" s="10"/>
      <c r="B263" s="126" t="s">
        <v>405</v>
      </c>
      <c r="C263" s="2">
        <v>3192</v>
      </c>
      <c r="D263" s="172"/>
    </row>
    <row r="264" spans="1:4" ht="15">
      <c r="A264" s="10"/>
      <c r="B264" s="126" t="s">
        <v>118</v>
      </c>
      <c r="C264" s="2">
        <v>3199</v>
      </c>
      <c r="D264" s="172"/>
    </row>
    <row r="265" spans="1:4" ht="15.75" thickBot="1">
      <c r="A265" s="10"/>
      <c r="B265" s="126" t="s">
        <v>119</v>
      </c>
      <c r="C265" s="56">
        <v>3100</v>
      </c>
      <c r="D265" s="156">
        <f>SUM(D259:D264)</f>
        <v>0</v>
      </c>
    </row>
    <row r="266" spans="1:4" ht="15">
      <c r="A266" s="10"/>
      <c r="B266" s="132" t="s">
        <v>112</v>
      </c>
      <c r="C266" s="55"/>
      <c r="D266" s="171"/>
    </row>
    <row r="267" spans="1:4" ht="15">
      <c r="A267" s="10"/>
      <c r="B267" s="126" t="s">
        <v>414</v>
      </c>
      <c r="C267" s="2">
        <v>3201</v>
      </c>
      <c r="D267" s="172">
        <v>117282</v>
      </c>
    </row>
    <row r="268" spans="1:4" ht="15">
      <c r="A268" s="10"/>
      <c r="B268" s="126" t="s">
        <v>120</v>
      </c>
      <c r="C268" s="2">
        <v>3202</v>
      </c>
      <c r="D268" s="172"/>
    </row>
    <row r="269" spans="1:4" ht="15">
      <c r="A269" s="10"/>
      <c r="B269" s="126" t="s">
        <v>413</v>
      </c>
      <c r="C269" s="2">
        <v>3220</v>
      </c>
      <c r="D269" s="172"/>
    </row>
    <row r="270" spans="1:5" ht="15">
      <c r="A270" s="10"/>
      <c r="B270" s="126" t="s">
        <v>443</v>
      </c>
      <c r="C270" s="2">
        <v>3225</v>
      </c>
      <c r="D270" s="172"/>
      <c r="E270" s="140"/>
    </row>
    <row r="271" spans="1:4" ht="15">
      <c r="A271" s="10"/>
      <c r="B271" s="126" t="s">
        <v>436</v>
      </c>
      <c r="C271" s="2">
        <v>3226</v>
      </c>
      <c r="D271" s="172">
        <v>362872.53</v>
      </c>
    </row>
    <row r="272" spans="1:4" ht="15">
      <c r="A272" s="10"/>
      <c r="B272" s="126" t="s">
        <v>237</v>
      </c>
      <c r="C272" s="265">
        <v>3230</v>
      </c>
      <c r="D272" s="172">
        <v>1822744</v>
      </c>
    </row>
    <row r="273" spans="1:4" ht="15">
      <c r="A273" s="10"/>
      <c r="B273" s="126" t="s">
        <v>189</v>
      </c>
      <c r="C273" s="2">
        <v>3240</v>
      </c>
      <c r="D273" s="172">
        <v>1806804.16</v>
      </c>
    </row>
    <row r="274" spans="1:4" ht="15">
      <c r="A274" s="10"/>
      <c r="B274" s="126" t="s">
        <v>415</v>
      </c>
      <c r="C274" s="2">
        <v>3241</v>
      </c>
      <c r="D274" s="172"/>
    </row>
    <row r="275" spans="1:4" ht="15">
      <c r="A275" s="10"/>
      <c r="B275" s="126" t="s">
        <v>416</v>
      </c>
      <c r="C275" s="2">
        <v>3242</v>
      </c>
      <c r="D275" s="172">
        <v>56350.14</v>
      </c>
    </row>
    <row r="276" spans="1:4" ht="15">
      <c r="A276" s="10"/>
      <c r="B276" s="126" t="s">
        <v>122</v>
      </c>
      <c r="C276" s="2">
        <v>3280</v>
      </c>
      <c r="D276" s="172">
        <v>15658.58</v>
      </c>
    </row>
    <row r="277" spans="1:4" ht="15">
      <c r="A277" s="10"/>
      <c r="B277" s="126" t="s">
        <v>175</v>
      </c>
      <c r="C277" s="2">
        <v>3299</v>
      </c>
      <c r="D277" s="172">
        <v>129734.06</v>
      </c>
    </row>
    <row r="278" spans="1:4" ht="15.75" thickBot="1">
      <c r="A278" s="10"/>
      <c r="B278" s="126" t="s">
        <v>123</v>
      </c>
      <c r="C278" s="56">
        <v>3200</v>
      </c>
      <c r="D278" s="156">
        <f>SUM(D267:D277)</f>
        <v>4311445.470000001</v>
      </c>
    </row>
    <row r="279" spans="1:4" ht="15">
      <c r="A279" s="10"/>
      <c r="B279" s="132" t="s">
        <v>12</v>
      </c>
      <c r="C279" s="55"/>
      <c r="D279" s="105"/>
    </row>
    <row r="280" spans="1:4" ht="15">
      <c r="A280" s="10"/>
      <c r="B280" s="126" t="s">
        <v>428</v>
      </c>
      <c r="C280" s="2">
        <v>3380</v>
      </c>
      <c r="D280" s="172"/>
    </row>
    <row r="281" spans="1:4" ht="15">
      <c r="A281" s="10"/>
      <c r="B281" s="126" t="s">
        <v>425</v>
      </c>
      <c r="C281" s="2">
        <v>3399</v>
      </c>
      <c r="D281" s="173"/>
    </row>
    <row r="282" spans="1:4" ht="15.75" thickBot="1">
      <c r="A282" s="10"/>
      <c r="B282" s="126" t="s">
        <v>135</v>
      </c>
      <c r="C282" s="56">
        <v>3300</v>
      </c>
      <c r="D282" s="156">
        <f>SUM(D280:D281)</f>
        <v>0</v>
      </c>
    </row>
    <row r="283" spans="1:4" ht="15">
      <c r="A283" s="10"/>
      <c r="B283" s="132" t="s">
        <v>13</v>
      </c>
      <c r="C283" s="55"/>
      <c r="D283" s="105"/>
    </row>
    <row r="284" spans="1:4" ht="15">
      <c r="A284" s="10"/>
      <c r="B284" s="125" t="s">
        <v>275</v>
      </c>
      <c r="C284" s="34">
        <v>3430</v>
      </c>
      <c r="D284" s="172"/>
    </row>
    <row r="285" spans="1:4" ht="15">
      <c r="A285" s="10"/>
      <c r="B285" s="125" t="s">
        <v>319</v>
      </c>
      <c r="C285" s="34">
        <v>3440</v>
      </c>
      <c r="D285" s="172"/>
    </row>
    <row r="286" spans="1:5" ht="15">
      <c r="A286" s="10"/>
      <c r="B286" s="125" t="s">
        <v>138</v>
      </c>
      <c r="C286" s="34">
        <v>3461</v>
      </c>
      <c r="D286" s="173"/>
      <c r="E286" s="142"/>
    </row>
    <row r="287" spans="1:4" ht="15">
      <c r="A287" s="10"/>
      <c r="B287" s="126" t="s">
        <v>179</v>
      </c>
      <c r="C287" s="2">
        <v>3495</v>
      </c>
      <c r="D287" s="172"/>
    </row>
    <row r="288" spans="1:4" ht="15.75" thickBot="1">
      <c r="A288" s="10"/>
      <c r="B288" s="126" t="s">
        <v>147</v>
      </c>
      <c r="C288" s="56">
        <v>3400</v>
      </c>
      <c r="D288" s="156">
        <f>SUM(D284:D287)</f>
        <v>0</v>
      </c>
    </row>
    <row r="289" spans="1:4" ht="15.75" thickBot="1">
      <c r="A289" s="10"/>
      <c r="B289" s="218" t="s">
        <v>14</v>
      </c>
      <c r="C289" s="70"/>
      <c r="D289" s="156">
        <f>D265+D278+D282+D288</f>
        <v>4311445.470000001</v>
      </c>
    </row>
    <row r="290" spans="1:4" ht="15">
      <c r="A290" s="10"/>
      <c r="B290" s="229" t="s">
        <v>15</v>
      </c>
      <c r="C290" s="71"/>
      <c r="D290" s="105"/>
    </row>
    <row r="291" spans="1:4" ht="15">
      <c r="A291" s="10"/>
      <c r="B291" s="1" t="s">
        <v>111</v>
      </c>
      <c r="C291" s="2">
        <v>3720</v>
      </c>
      <c r="D291" s="172"/>
    </row>
    <row r="292" spans="1:4" ht="15">
      <c r="A292" s="10"/>
      <c r="B292" s="1" t="s">
        <v>113</v>
      </c>
      <c r="C292" s="2">
        <v>3730</v>
      </c>
      <c r="D292" s="172"/>
    </row>
    <row r="293" spans="1:4" ht="15">
      <c r="A293" s="10"/>
      <c r="B293" s="1" t="s">
        <v>65</v>
      </c>
      <c r="C293" s="2">
        <v>3740</v>
      </c>
      <c r="D293" s="172"/>
    </row>
    <row r="294" spans="1:4" ht="15">
      <c r="A294" s="10"/>
      <c r="B294" s="131" t="s">
        <v>16</v>
      </c>
      <c r="C294" s="93"/>
      <c r="D294" s="188"/>
    </row>
    <row r="295" spans="1:4" ht="15">
      <c r="A295" s="10"/>
      <c r="B295" s="126" t="s">
        <v>180</v>
      </c>
      <c r="C295" s="2">
        <v>3610</v>
      </c>
      <c r="D295" s="172"/>
    </row>
    <row r="296" spans="1:4" ht="15">
      <c r="A296" s="10"/>
      <c r="B296" s="126" t="s">
        <v>148</v>
      </c>
      <c r="C296" s="2">
        <v>3620</v>
      </c>
      <c r="D296" s="172"/>
    </row>
    <row r="297" spans="1:4" ht="15">
      <c r="A297" s="10"/>
      <c r="B297" s="126" t="s">
        <v>149</v>
      </c>
      <c r="C297" s="2">
        <v>3630</v>
      </c>
      <c r="D297" s="172"/>
    </row>
    <row r="298" spans="1:4" ht="15">
      <c r="A298" s="10"/>
      <c r="B298" s="126" t="s">
        <v>190</v>
      </c>
      <c r="C298" s="2">
        <v>3650</v>
      </c>
      <c r="D298" s="172"/>
    </row>
    <row r="299" spans="1:13" ht="15">
      <c r="A299" s="10"/>
      <c r="B299" s="127" t="s">
        <v>270</v>
      </c>
      <c r="C299" s="23">
        <v>3660</v>
      </c>
      <c r="D299" s="173"/>
      <c r="E299" s="144"/>
      <c r="F299" s="49"/>
      <c r="G299" s="49"/>
      <c r="H299" s="49"/>
      <c r="I299" s="49"/>
      <c r="J299" s="49"/>
      <c r="K299" s="49"/>
      <c r="L299" s="49"/>
      <c r="M299" s="49"/>
    </row>
    <row r="300" spans="1:4" ht="15">
      <c r="A300" s="10"/>
      <c r="B300" s="126" t="s">
        <v>151</v>
      </c>
      <c r="C300" s="2">
        <v>3670</v>
      </c>
      <c r="D300" s="173"/>
    </row>
    <row r="301" spans="1:4" ht="15">
      <c r="A301" s="10"/>
      <c r="B301" s="126" t="s">
        <v>152</v>
      </c>
      <c r="C301" s="2">
        <v>3690</v>
      </c>
      <c r="D301" s="173"/>
    </row>
    <row r="302" spans="1:4" ht="15.75" thickBot="1">
      <c r="A302" s="10"/>
      <c r="B302" s="126" t="s">
        <v>153</v>
      </c>
      <c r="C302" s="56">
        <v>3600</v>
      </c>
      <c r="D302" s="156">
        <f>SUM(D295:D301)</f>
        <v>0</v>
      </c>
    </row>
    <row r="303" spans="1:4" ht="15.75" thickBot="1">
      <c r="A303" s="10"/>
      <c r="B303" s="218" t="s">
        <v>17</v>
      </c>
      <c r="C303" s="56"/>
      <c r="D303" s="190">
        <f>SUM(D291:D293)+D302</f>
        <v>0</v>
      </c>
    </row>
    <row r="304" spans="1:4" ht="15">
      <c r="A304" s="10"/>
      <c r="B304" s="24"/>
      <c r="C304" s="22"/>
      <c r="D304" s="164"/>
    </row>
    <row r="305" spans="1:5" ht="15.75" thickBot="1">
      <c r="A305" s="10"/>
      <c r="B305" s="1" t="str">
        <f>IF(H2="","Fund Balance",CONCATENATE("Fund Balance, ",LOOKUP(H2,T2:T8,U2:U8)))</f>
        <v>Fund Balance, July 1, 2018</v>
      </c>
      <c r="C305" s="145">
        <v>2800</v>
      </c>
      <c r="D305" s="264"/>
      <c r="E305" s="142"/>
    </row>
    <row r="306" spans="1:4" ht="15">
      <c r="A306" s="10"/>
      <c r="B306" s="229" t="s">
        <v>33</v>
      </c>
      <c r="C306" s="55"/>
      <c r="D306" s="105"/>
    </row>
    <row r="307" spans="1:4" ht="15.75" thickBot="1">
      <c r="A307" s="10"/>
      <c r="B307" s="218" t="s">
        <v>323</v>
      </c>
      <c r="C307" s="5"/>
      <c r="D307" s="106">
        <f>(D289+D303+D305)</f>
        <v>4311445.470000001</v>
      </c>
    </row>
    <row r="308" spans="1:4" ht="15.75" thickTop="1">
      <c r="A308" s="10"/>
      <c r="B308" s="31"/>
      <c r="C308" s="117"/>
      <c r="D308" s="107"/>
    </row>
    <row r="309" spans="1:2" ht="15">
      <c r="A309" s="10"/>
      <c r="B309" s="9" t="s">
        <v>87</v>
      </c>
    </row>
    <row r="310" spans="1:3" ht="15">
      <c r="A310" s="10"/>
      <c r="B310" s="30"/>
      <c r="C310" s="72"/>
    </row>
    <row r="311" spans="1:2" ht="15">
      <c r="A311" s="10" t="s">
        <v>36</v>
      </c>
      <c r="B311" s="11" t="str">
        <f>$B$1</f>
        <v>DISTRICT SCHOOL BOARD OF LEVY COUNTY</v>
      </c>
    </row>
    <row r="312" spans="1:2" ht="15">
      <c r="A312" s="10"/>
      <c r="B312" s="12" t="s">
        <v>8</v>
      </c>
    </row>
    <row r="313" spans="1:2" ht="15">
      <c r="A313" s="10"/>
      <c r="B313" s="12" t="str">
        <f>$B$26</f>
        <v>For Fiscal Year Ending June 30, 2019</v>
      </c>
    </row>
    <row r="314" ht="15">
      <c r="A314" s="10"/>
    </row>
    <row r="315" spans="1:11" ht="15">
      <c r="A315" s="10"/>
      <c r="B315" s="58" t="s">
        <v>267</v>
      </c>
      <c r="K315" s="100" t="s">
        <v>92</v>
      </c>
    </row>
    <row r="316" spans="1:11" ht="15">
      <c r="A316" s="10"/>
      <c r="B316" s="51"/>
      <c r="C316" s="93" t="s">
        <v>9</v>
      </c>
      <c r="D316" s="52" t="s">
        <v>20</v>
      </c>
      <c r="E316" s="93" t="s">
        <v>21</v>
      </c>
      <c r="F316" s="93" t="s">
        <v>22</v>
      </c>
      <c r="G316" s="93" t="s">
        <v>23</v>
      </c>
      <c r="H316" s="93" t="s">
        <v>24</v>
      </c>
      <c r="I316" s="93" t="s">
        <v>435</v>
      </c>
      <c r="J316" s="93" t="s">
        <v>25</v>
      </c>
      <c r="K316" s="93" t="s">
        <v>290</v>
      </c>
    </row>
    <row r="317" spans="1:11" ht="15">
      <c r="A317" s="10"/>
      <c r="B317" s="218" t="s">
        <v>466</v>
      </c>
      <c r="C317" s="2" t="s">
        <v>10</v>
      </c>
      <c r="D317" s="2"/>
      <c r="E317" s="2">
        <v>100</v>
      </c>
      <c r="F317" s="2">
        <v>200</v>
      </c>
      <c r="G317" s="2">
        <v>300</v>
      </c>
      <c r="H317" s="2">
        <v>400</v>
      </c>
      <c r="I317" s="2">
        <v>500</v>
      </c>
      <c r="J317" s="2">
        <v>600</v>
      </c>
      <c r="K317" s="2">
        <v>700</v>
      </c>
    </row>
    <row r="318" spans="1:11" ht="15">
      <c r="A318" s="10"/>
      <c r="B318" s="137" t="s">
        <v>154</v>
      </c>
      <c r="C318" s="23">
        <v>5000</v>
      </c>
      <c r="D318" s="161">
        <f>SUM(E318:K318)</f>
        <v>2419042.6999999997</v>
      </c>
      <c r="E318" s="255">
        <v>1029555.95</v>
      </c>
      <c r="F318" s="255">
        <v>427403.19</v>
      </c>
      <c r="G318" s="255">
        <v>479013.94</v>
      </c>
      <c r="H318" s="255"/>
      <c r="I318" s="255">
        <v>250238.63</v>
      </c>
      <c r="J318" s="255">
        <v>223640.86</v>
      </c>
      <c r="K318" s="255">
        <v>9190.13</v>
      </c>
    </row>
    <row r="319" spans="1:11" ht="15">
      <c r="A319" s="10"/>
      <c r="B319" s="1" t="s">
        <v>422</v>
      </c>
      <c r="C319" s="2">
        <v>6100</v>
      </c>
      <c r="D319" s="161">
        <f aca="true" t="shared" si="5" ref="D319:D324">SUM(E319:K319)</f>
        <v>294911.3</v>
      </c>
      <c r="E319" s="256">
        <v>151290.12</v>
      </c>
      <c r="F319" s="256">
        <v>45568.92</v>
      </c>
      <c r="G319" s="256">
        <v>48735</v>
      </c>
      <c r="H319" s="256"/>
      <c r="I319" s="256">
        <v>47388.26</v>
      </c>
      <c r="J319" s="256">
        <v>1929</v>
      </c>
      <c r="K319" s="256"/>
    </row>
    <row r="320" spans="1:12" ht="15">
      <c r="A320" s="10"/>
      <c r="B320" s="1" t="s">
        <v>155</v>
      </c>
      <c r="C320" s="2">
        <v>6200</v>
      </c>
      <c r="D320" s="161">
        <f t="shared" si="5"/>
        <v>0</v>
      </c>
      <c r="E320" s="256"/>
      <c r="F320" s="256"/>
      <c r="G320" s="256"/>
      <c r="H320" s="256"/>
      <c r="I320" s="256"/>
      <c r="J320" s="256"/>
      <c r="K320" s="256"/>
      <c r="L320" s="50"/>
    </row>
    <row r="321" spans="1:12" ht="15">
      <c r="A321" s="10"/>
      <c r="B321" s="1" t="s">
        <v>156</v>
      </c>
      <c r="C321" s="2">
        <v>6300</v>
      </c>
      <c r="D321" s="161">
        <f t="shared" si="5"/>
        <v>647525.96</v>
      </c>
      <c r="E321" s="256">
        <v>452088.97</v>
      </c>
      <c r="F321" s="256">
        <v>155099.97</v>
      </c>
      <c r="G321" s="256">
        <v>19533.16</v>
      </c>
      <c r="H321" s="256"/>
      <c r="I321" s="256">
        <v>18803.86</v>
      </c>
      <c r="J321" s="256"/>
      <c r="K321" s="256">
        <v>2000</v>
      </c>
      <c r="L321" s="50"/>
    </row>
    <row r="322" spans="1:12" ht="15">
      <c r="A322" s="10"/>
      <c r="B322" s="1" t="s">
        <v>157</v>
      </c>
      <c r="C322" s="2">
        <v>6400</v>
      </c>
      <c r="D322" s="161">
        <f t="shared" si="5"/>
        <v>701787.23</v>
      </c>
      <c r="E322" s="256">
        <v>345738.05</v>
      </c>
      <c r="F322" s="256">
        <v>108616.59</v>
      </c>
      <c r="G322" s="256">
        <v>193467.58</v>
      </c>
      <c r="H322" s="256"/>
      <c r="I322" s="256">
        <v>18479.8</v>
      </c>
      <c r="J322" s="256"/>
      <c r="K322" s="256">
        <v>35485.21</v>
      </c>
      <c r="L322" s="50"/>
    </row>
    <row r="323" spans="1:12" ht="15">
      <c r="A323" s="10"/>
      <c r="B323" s="1" t="s">
        <v>426</v>
      </c>
      <c r="C323" s="2">
        <v>6500</v>
      </c>
      <c r="D323" s="161">
        <f t="shared" si="5"/>
        <v>30299.33</v>
      </c>
      <c r="E323" s="256">
        <v>16211.23</v>
      </c>
      <c r="F323" s="256">
        <v>5496.1</v>
      </c>
      <c r="G323" s="256">
        <v>8592</v>
      </c>
      <c r="H323" s="256"/>
      <c r="I323" s="256"/>
      <c r="J323" s="256"/>
      <c r="K323" s="256"/>
      <c r="L323" s="50"/>
    </row>
    <row r="324" spans="1:12" ht="15">
      <c r="A324" s="10"/>
      <c r="B324" s="1" t="s">
        <v>264</v>
      </c>
      <c r="C324" s="2">
        <v>7100</v>
      </c>
      <c r="D324" s="161">
        <f t="shared" si="5"/>
        <v>0</v>
      </c>
      <c r="E324" s="256"/>
      <c r="F324" s="256"/>
      <c r="G324" s="256"/>
      <c r="H324" s="256"/>
      <c r="I324" s="256"/>
      <c r="J324" s="256"/>
      <c r="K324" s="256"/>
      <c r="L324" s="50"/>
    </row>
    <row r="325" spans="1:12" ht="15">
      <c r="A325" s="10"/>
      <c r="B325" s="1" t="s">
        <v>158</v>
      </c>
      <c r="C325" s="2">
        <v>7200</v>
      </c>
      <c r="D325" s="162">
        <f aca="true" t="shared" si="6" ref="D325:D336">SUM(E325:K325)</f>
        <v>168140.4</v>
      </c>
      <c r="E325" s="256"/>
      <c r="F325" s="256"/>
      <c r="G325" s="256"/>
      <c r="H325" s="256"/>
      <c r="I325" s="256"/>
      <c r="J325" s="256"/>
      <c r="K325" s="256">
        <v>168140.4</v>
      </c>
      <c r="L325" s="50"/>
    </row>
    <row r="326" spans="1:12" ht="15">
      <c r="A326" s="10"/>
      <c r="B326" s="1" t="s">
        <v>159</v>
      </c>
      <c r="C326" s="2">
        <v>7300</v>
      </c>
      <c r="D326" s="162">
        <f t="shared" si="6"/>
        <v>0</v>
      </c>
      <c r="E326" s="256"/>
      <c r="F326" s="256"/>
      <c r="G326" s="256"/>
      <c r="H326" s="256"/>
      <c r="I326" s="256"/>
      <c r="J326" s="256"/>
      <c r="K326" s="256"/>
      <c r="L326" s="50"/>
    </row>
    <row r="327" spans="1:12" ht="15">
      <c r="A327" s="10"/>
      <c r="B327" s="1" t="s">
        <v>160</v>
      </c>
      <c r="C327" s="2">
        <v>7400</v>
      </c>
      <c r="D327" s="162">
        <f t="shared" si="6"/>
        <v>0</v>
      </c>
      <c r="E327" s="256"/>
      <c r="F327" s="256"/>
      <c r="G327" s="256"/>
      <c r="H327" s="256"/>
      <c r="I327" s="256"/>
      <c r="J327" s="256"/>
      <c r="K327" s="256"/>
      <c r="L327" s="50"/>
    </row>
    <row r="328" spans="1:12" ht="15">
      <c r="A328" s="10"/>
      <c r="B328" s="1" t="s">
        <v>161</v>
      </c>
      <c r="C328" s="2">
        <v>7500</v>
      </c>
      <c r="D328" s="162">
        <f t="shared" si="6"/>
        <v>0</v>
      </c>
      <c r="E328" s="256"/>
      <c r="F328" s="256"/>
      <c r="G328" s="256"/>
      <c r="H328" s="256"/>
      <c r="I328" s="256"/>
      <c r="J328" s="256"/>
      <c r="K328" s="256"/>
      <c r="L328" s="50"/>
    </row>
    <row r="329" spans="1:12" ht="15">
      <c r="A329" s="10"/>
      <c r="B329" s="1" t="s">
        <v>191</v>
      </c>
      <c r="C329" s="2">
        <v>7600</v>
      </c>
      <c r="D329" s="162">
        <f t="shared" si="6"/>
        <v>0</v>
      </c>
      <c r="E329" s="256"/>
      <c r="F329" s="256"/>
      <c r="G329" s="256"/>
      <c r="H329" s="256"/>
      <c r="I329" s="256"/>
      <c r="J329" s="256"/>
      <c r="K329" s="256"/>
      <c r="L329" s="50"/>
    </row>
    <row r="330" spans="1:12" ht="15">
      <c r="A330" s="10"/>
      <c r="B330" s="1" t="s">
        <v>162</v>
      </c>
      <c r="C330" s="2">
        <v>7700</v>
      </c>
      <c r="D330" s="162">
        <f t="shared" si="6"/>
        <v>32000</v>
      </c>
      <c r="E330" s="256"/>
      <c r="F330" s="256"/>
      <c r="G330" s="256">
        <v>32000</v>
      </c>
      <c r="H330" s="256"/>
      <c r="I330" s="256"/>
      <c r="J330" s="256"/>
      <c r="K330" s="256"/>
      <c r="L330" s="50"/>
    </row>
    <row r="331" spans="1:12" ht="15">
      <c r="A331" s="10"/>
      <c r="B331" s="1" t="s">
        <v>277</v>
      </c>
      <c r="C331" s="2">
        <v>7800</v>
      </c>
      <c r="D331" s="162">
        <f t="shared" si="6"/>
        <v>17738.55</v>
      </c>
      <c r="E331" s="256">
        <v>12600</v>
      </c>
      <c r="F331" s="256">
        <v>583.8</v>
      </c>
      <c r="G331" s="256"/>
      <c r="H331" s="256">
        <v>4503</v>
      </c>
      <c r="I331" s="256"/>
      <c r="J331" s="256"/>
      <c r="K331" s="256">
        <v>51.75</v>
      </c>
      <c r="L331" s="50"/>
    </row>
    <row r="332" spans="1:12" ht="15">
      <c r="A332" s="10"/>
      <c r="B332" s="1" t="s">
        <v>163</v>
      </c>
      <c r="C332" s="2">
        <v>7900</v>
      </c>
      <c r="D332" s="162">
        <f t="shared" si="6"/>
        <v>0</v>
      </c>
      <c r="E332" s="256"/>
      <c r="F332" s="256"/>
      <c r="G332" s="256"/>
      <c r="H332" s="256"/>
      <c r="I332" s="256"/>
      <c r="J332" s="256"/>
      <c r="K332" s="256"/>
      <c r="L332" s="50"/>
    </row>
    <row r="333" spans="1:12" ht="15">
      <c r="A333" s="10"/>
      <c r="B333" s="1" t="s">
        <v>164</v>
      </c>
      <c r="C333" s="2">
        <v>8100</v>
      </c>
      <c r="D333" s="162">
        <f t="shared" si="6"/>
        <v>0</v>
      </c>
      <c r="E333" s="256"/>
      <c r="F333" s="256"/>
      <c r="G333" s="256"/>
      <c r="H333" s="256"/>
      <c r="I333" s="256"/>
      <c r="J333" s="256"/>
      <c r="K333" s="256"/>
      <c r="L333" s="50"/>
    </row>
    <row r="334" spans="1:12" ht="15">
      <c r="A334" s="10"/>
      <c r="B334" s="1" t="s">
        <v>165</v>
      </c>
      <c r="C334" s="2">
        <v>8200</v>
      </c>
      <c r="D334" s="162">
        <f t="shared" si="6"/>
        <v>0</v>
      </c>
      <c r="E334" s="256"/>
      <c r="F334" s="256"/>
      <c r="G334" s="256"/>
      <c r="H334" s="256"/>
      <c r="I334" s="256"/>
      <c r="J334" s="256"/>
      <c r="K334" s="256"/>
      <c r="L334" s="50"/>
    </row>
    <row r="335" spans="1:12" ht="15">
      <c r="A335" s="10"/>
      <c r="B335" s="1" t="s">
        <v>166</v>
      </c>
      <c r="C335" s="2">
        <v>9100</v>
      </c>
      <c r="D335" s="162">
        <f t="shared" si="6"/>
        <v>0</v>
      </c>
      <c r="E335" s="266"/>
      <c r="F335" s="266"/>
      <c r="G335" s="266"/>
      <c r="H335" s="266"/>
      <c r="I335" s="266"/>
      <c r="J335" s="256"/>
      <c r="K335" s="256"/>
      <c r="L335" s="50"/>
    </row>
    <row r="336" spans="1:13" ht="15.75" thickBot="1">
      <c r="A336" s="10"/>
      <c r="B336" s="1" t="s">
        <v>202</v>
      </c>
      <c r="C336" s="2">
        <v>9300</v>
      </c>
      <c r="D336" s="163">
        <f t="shared" si="6"/>
        <v>0</v>
      </c>
      <c r="E336" s="300"/>
      <c r="F336" s="300"/>
      <c r="G336" s="300"/>
      <c r="H336" s="300"/>
      <c r="I336" s="300"/>
      <c r="J336" s="257"/>
      <c r="K336" s="300"/>
      <c r="L336" s="108"/>
      <c r="M336" s="108"/>
    </row>
    <row r="337" spans="1:12" ht="15.75" thickBot="1">
      <c r="A337" s="10"/>
      <c r="B337" s="218" t="s">
        <v>26</v>
      </c>
      <c r="C337" s="5"/>
      <c r="D337" s="187">
        <f>SUM(E337:K337)</f>
        <v>4311445.469999999</v>
      </c>
      <c r="E337" s="36">
        <f aca="true" t="shared" si="7" ref="E337:K337">SUM(E318:E336)</f>
        <v>2007484.3199999998</v>
      </c>
      <c r="F337" s="36">
        <f t="shared" si="7"/>
        <v>742768.57</v>
      </c>
      <c r="G337" s="36">
        <f t="shared" si="7"/>
        <v>781341.6799999999</v>
      </c>
      <c r="H337" s="36">
        <f t="shared" si="7"/>
        <v>4503</v>
      </c>
      <c r="I337" s="36">
        <f t="shared" si="7"/>
        <v>334910.55</v>
      </c>
      <c r="J337" s="36">
        <f t="shared" si="7"/>
        <v>225569.86</v>
      </c>
      <c r="K337" s="36">
        <f t="shared" si="7"/>
        <v>214867.49</v>
      </c>
      <c r="L337" s="50"/>
    </row>
    <row r="338" spans="1:12" ht="15">
      <c r="A338" s="10"/>
      <c r="B338" s="263" t="s">
        <v>27</v>
      </c>
      <c r="C338" s="52"/>
      <c r="D338" s="170"/>
      <c r="E338" s="8"/>
      <c r="F338" s="8"/>
      <c r="G338" s="8"/>
      <c r="H338" s="8"/>
      <c r="I338" s="8"/>
      <c r="J338" s="8"/>
      <c r="K338" s="8"/>
      <c r="L338" s="50"/>
    </row>
    <row r="339" spans="1:11" ht="15">
      <c r="A339" s="10"/>
      <c r="B339" s="132" t="s">
        <v>44</v>
      </c>
      <c r="C339" s="55"/>
      <c r="D339" s="105"/>
      <c r="E339" s="46"/>
      <c r="F339" s="46"/>
      <c r="G339" s="46"/>
      <c r="H339" s="46"/>
      <c r="I339" s="46"/>
      <c r="J339" s="46"/>
      <c r="K339" s="8"/>
    </row>
    <row r="340" spans="1:11" ht="15">
      <c r="A340" s="10"/>
      <c r="B340" s="126" t="s">
        <v>185</v>
      </c>
      <c r="C340" s="2">
        <v>910</v>
      </c>
      <c r="D340" s="172"/>
      <c r="E340" s="46"/>
      <c r="F340" s="46"/>
      <c r="G340" s="46"/>
      <c r="H340" s="46"/>
      <c r="I340" s="46"/>
      <c r="J340" s="46"/>
      <c r="K340" s="8"/>
    </row>
    <row r="341" spans="1:11" ht="15">
      <c r="A341" s="10"/>
      <c r="B341" s="126" t="s">
        <v>167</v>
      </c>
      <c r="C341" s="2">
        <v>920</v>
      </c>
      <c r="D341" s="172"/>
      <c r="E341" s="46"/>
      <c r="F341" s="46"/>
      <c r="G341" s="46"/>
      <c r="H341" s="46"/>
      <c r="I341" s="46"/>
      <c r="J341" s="46"/>
      <c r="K341" s="8"/>
    </row>
    <row r="342" spans="1:11" ht="15">
      <c r="A342" s="10"/>
      <c r="B342" s="126" t="s">
        <v>168</v>
      </c>
      <c r="C342" s="2">
        <v>930</v>
      </c>
      <c r="D342" s="172"/>
      <c r="E342" s="46"/>
      <c r="F342" s="46"/>
      <c r="G342" s="46"/>
      <c r="H342" s="46"/>
      <c r="I342" s="46"/>
      <c r="J342" s="46"/>
      <c r="K342" s="8"/>
    </row>
    <row r="343" spans="1:11" ht="15">
      <c r="A343" s="10"/>
      <c r="B343" s="126" t="s">
        <v>190</v>
      </c>
      <c r="C343" s="2">
        <v>950</v>
      </c>
      <c r="D343" s="172"/>
      <c r="E343" s="46"/>
      <c r="F343" s="46"/>
      <c r="G343" s="46"/>
      <c r="H343" s="46"/>
      <c r="I343" s="46"/>
      <c r="J343" s="46"/>
      <c r="K343" s="8"/>
    </row>
    <row r="344" spans="1:5" ht="15">
      <c r="A344" s="10"/>
      <c r="B344" s="125" t="s">
        <v>266</v>
      </c>
      <c r="C344" s="32">
        <v>960</v>
      </c>
      <c r="D344" s="173"/>
      <c r="E344" s="142"/>
    </row>
    <row r="345" spans="1:11" ht="15">
      <c r="A345" s="10"/>
      <c r="B345" s="126" t="s">
        <v>170</v>
      </c>
      <c r="C345" s="2">
        <v>970</v>
      </c>
      <c r="D345" s="173"/>
      <c r="E345" s="46"/>
      <c r="F345" s="46"/>
      <c r="G345" s="46"/>
      <c r="H345" s="46"/>
      <c r="I345" s="46"/>
      <c r="J345" s="46"/>
      <c r="K345" s="8"/>
    </row>
    <row r="346" spans="1:11" ht="15">
      <c r="A346" s="10"/>
      <c r="B346" s="126" t="s">
        <v>171</v>
      </c>
      <c r="C346" s="2">
        <v>990</v>
      </c>
      <c r="D346" s="173"/>
      <c r="E346" s="46"/>
      <c r="F346" s="46"/>
      <c r="G346" s="46"/>
      <c r="H346" s="46"/>
      <c r="I346" s="46"/>
      <c r="J346" s="46"/>
      <c r="K346" s="8"/>
    </row>
    <row r="347" spans="1:11" ht="15.75" thickBot="1">
      <c r="A347" s="10"/>
      <c r="B347" s="128" t="s">
        <v>172</v>
      </c>
      <c r="C347" s="102">
        <v>9700</v>
      </c>
      <c r="D347" s="163">
        <f>SUM(D340:D346)</f>
        <v>0</v>
      </c>
      <c r="E347" s="8"/>
      <c r="F347" s="8"/>
      <c r="G347" s="8"/>
      <c r="H347" s="8"/>
      <c r="I347" s="8"/>
      <c r="J347" s="8"/>
      <c r="K347" s="8"/>
    </row>
    <row r="348" spans="1:11" ht="15.75" thickBot="1">
      <c r="A348" s="10"/>
      <c r="B348" s="260" t="s">
        <v>29</v>
      </c>
      <c r="C348" s="60"/>
      <c r="D348" s="190">
        <f>(D347)</f>
        <v>0</v>
      </c>
      <c r="E348" s="46"/>
      <c r="F348" s="8"/>
      <c r="G348" s="46"/>
      <c r="H348" s="46"/>
      <c r="I348" s="46"/>
      <c r="J348" s="46"/>
      <c r="K348" s="8"/>
    </row>
    <row r="349" spans="1:11" ht="15">
      <c r="A349" s="10"/>
      <c r="B349" s="258"/>
      <c r="C349" s="146"/>
      <c r="D349" s="164"/>
      <c r="E349" s="46"/>
      <c r="F349" s="8"/>
      <c r="G349" s="46"/>
      <c r="H349" s="46"/>
      <c r="I349" s="46"/>
      <c r="J349" s="46"/>
      <c r="K349" s="8"/>
    </row>
    <row r="350" spans="1:11" ht="15">
      <c r="A350" s="10"/>
      <c r="B350" s="27" t="str">
        <f>IF(H$2="","Nonspendable Fund Balance",CONCATENATE("Nonspendable Fund Balance, ",LOOKUP(H$2,T$2:T$8,V$2:V$8)))</f>
        <v>Nonspendable Fund Balance, June 30, 2019</v>
      </c>
      <c r="C350" s="34">
        <v>2710</v>
      </c>
      <c r="D350" s="252"/>
      <c r="E350" s="46"/>
      <c r="F350" s="8"/>
      <c r="G350" s="46"/>
      <c r="H350" s="46"/>
      <c r="I350" s="46"/>
      <c r="J350" s="46"/>
      <c r="K350" s="8"/>
    </row>
    <row r="351" spans="1:11" ht="15">
      <c r="A351" s="10"/>
      <c r="B351" s="1" t="str">
        <f>IF(H$2="","Restricted Fund Balance",CONCATENATE("Restricted Fund Balance, ",LOOKUP(H$2,T$2:T$8,V$2:V$8)))</f>
        <v>Restricted Fund Balance, June 30, 2019</v>
      </c>
      <c r="C351" s="2">
        <v>2720</v>
      </c>
      <c r="D351" s="252"/>
      <c r="E351" s="46"/>
      <c r="F351" s="8"/>
      <c r="G351" s="46"/>
      <c r="H351" s="46"/>
      <c r="I351" s="46"/>
      <c r="J351" s="46"/>
      <c r="K351" s="8"/>
    </row>
    <row r="352" spans="1:11" ht="15">
      <c r="A352" s="10"/>
      <c r="B352" s="1" t="str">
        <f>IF(H$2="","Committed Fund Balance",CONCATENATE("Committed Fund Balance, ",LOOKUP(H$2,T$2:T$8,V$2:V$8)))</f>
        <v>Committed Fund Balance, June 30, 2019</v>
      </c>
      <c r="C352" s="2">
        <v>2730</v>
      </c>
      <c r="D352" s="173"/>
      <c r="E352" s="46"/>
      <c r="F352" s="8"/>
      <c r="G352" s="46"/>
      <c r="H352" s="46"/>
      <c r="I352" s="46"/>
      <c r="J352" s="46"/>
      <c r="K352" s="8"/>
    </row>
    <row r="353" spans="1:11" ht="15">
      <c r="A353" s="10"/>
      <c r="B353" s="1" t="str">
        <f>IF(H$2="","Assigned Fund Balance",CONCATENATE("Assigned Fund Balance, ",LOOKUP(H$2,T$2:T$8,V$2:V$8)))</f>
        <v>Assigned Fund Balance, June 30, 2019</v>
      </c>
      <c r="C353" s="2">
        <v>2740</v>
      </c>
      <c r="D353" s="173"/>
      <c r="E353" s="46"/>
      <c r="F353" s="8"/>
      <c r="G353" s="46"/>
      <c r="H353" s="46"/>
      <c r="I353" s="46"/>
      <c r="J353" s="46"/>
      <c r="K353" s="8"/>
    </row>
    <row r="354" spans="1:11" ht="15">
      <c r="A354" s="10"/>
      <c r="B354" s="1" t="str">
        <f>IF(H$2="","Unassigned Fund Balance",CONCATENATE("Unassigned Fund Balance, ",LOOKUP(H$2,T$2:T$8,V$2:V$8)))</f>
        <v>Unassigned Fund Balance, June 30, 2019</v>
      </c>
      <c r="C354" s="2">
        <v>2750</v>
      </c>
      <c r="D354" s="173"/>
      <c r="E354" s="46"/>
      <c r="F354" s="8"/>
      <c r="G354" s="46"/>
      <c r="H354" s="46"/>
      <c r="I354" s="46"/>
      <c r="J354" s="46"/>
      <c r="K354" s="8"/>
    </row>
    <row r="355" spans="1:11" ht="15.75" thickBot="1">
      <c r="A355" s="10"/>
      <c r="B355" s="260" t="s">
        <v>248</v>
      </c>
      <c r="C355" s="23">
        <v>2700</v>
      </c>
      <c r="D355" s="163">
        <f>SUM(D350:D354)</f>
        <v>0</v>
      </c>
      <c r="E355" s="46"/>
      <c r="F355" s="8"/>
      <c r="G355" s="46"/>
      <c r="H355" s="46"/>
      <c r="I355" s="46"/>
      <c r="J355" s="46"/>
      <c r="K355" s="8"/>
    </row>
    <row r="356" spans="1:11" ht="15">
      <c r="A356" s="10"/>
      <c r="B356" s="228" t="s">
        <v>320</v>
      </c>
      <c r="C356" s="63"/>
      <c r="D356" s="44"/>
      <c r="E356" s="46"/>
      <c r="F356" s="8"/>
      <c r="G356" s="46"/>
      <c r="H356" s="46"/>
      <c r="I356" s="46"/>
      <c r="J356" s="46"/>
      <c r="K356" s="8"/>
    </row>
    <row r="357" spans="1:11" ht="15.75" thickBot="1">
      <c r="A357" s="10"/>
      <c r="B357" s="232" t="s">
        <v>187</v>
      </c>
      <c r="C357" s="68"/>
      <c r="D357" s="168">
        <f>D337+D348+D355</f>
        <v>4311445.469999999</v>
      </c>
      <c r="E357" s="46"/>
      <c r="F357" s="8"/>
      <c r="G357" s="46"/>
      <c r="H357" s="46"/>
      <c r="I357" s="46"/>
      <c r="J357" s="46"/>
      <c r="K357" s="8"/>
    </row>
    <row r="358" ht="15.75" thickTop="1">
      <c r="A358" s="10"/>
    </row>
    <row r="359" spans="1:6" ht="15">
      <c r="A359" s="10"/>
      <c r="B359" s="9" t="s">
        <v>30</v>
      </c>
      <c r="F359" s="74"/>
    </row>
    <row r="360" spans="1:6" ht="15">
      <c r="A360" s="10"/>
      <c r="F360" s="74"/>
    </row>
    <row r="361" spans="1:6" ht="15">
      <c r="A361" s="10" t="s">
        <v>260</v>
      </c>
      <c r="B361" s="11" t="str">
        <f>$B$1</f>
        <v>DISTRICT SCHOOL BOARD OF LEVY COUNTY</v>
      </c>
      <c r="C361" s="324"/>
      <c r="D361" s="174"/>
      <c r="F361" s="74"/>
    </row>
    <row r="362" spans="1:6" ht="15">
      <c r="A362" s="10"/>
      <c r="B362" s="11" t="s">
        <v>0</v>
      </c>
      <c r="C362" s="76"/>
      <c r="D362" s="174"/>
      <c r="F362" s="74"/>
    </row>
    <row r="363" spans="1:6" ht="15">
      <c r="A363" s="10"/>
      <c r="B363" s="12" t="str">
        <f>$B$26</f>
        <v>For Fiscal Year Ending June 30, 2019</v>
      </c>
      <c r="C363" s="76"/>
      <c r="D363" s="174"/>
      <c r="F363" s="74"/>
    </row>
    <row r="364" spans="1:6" ht="15">
      <c r="A364" s="10"/>
      <c r="B364" s="75"/>
      <c r="C364" s="76"/>
      <c r="D364" s="330"/>
      <c r="F364" s="74"/>
    </row>
    <row r="365" spans="1:11" ht="15">
      <c r="A365" s="10"/>
      <c r="B365" s="348" t="s">
        <v>453</v>
      </c>
      <c r="C365" s="348"/>
      <c r="D365" s="92" t="s">
        <v>261</v>
      </c>
      <c r="E365" s="140"/>
      <c r="F365" s="74"/>
      <c r="K365" s="208"/>
    </row>
    <row r="366" spans="1:6" ht="15">
      <c r="A366" s="10"/>
      <c r="B366" s="267"/>
      <c r="C366" s="103" t="s">
        <v>9</v>
      </c>
      <c r="D366" s="175"/>
      <c r="F366" s="74"/>
    </row>
    <row r="367" spans="1:6" ht="15">
      <c r="A367" s="10"/>
      <c r="B367" s="230" t="s">
        <v>463</v>
      </c>
      <c r="C367" s="79" t="s">
        <v>10</v>
      </c>
      <c r="D367" s="151"/>
      <c r="F367" s="74"/>
    </row>
    <row r="368" spans="1:6" ht="15">
      <c r="A368" s="10"/>
      <c r="B368" s="130" t="s">
        <v>279</v>
      </c>
      <c r="C368" s="215"/>
      <c r="D368" s="216"/>
      <c r="F368" s="74"/>
    </row>
    <row r="369" spans="1:6" ht="15">
      <c r="A369" s="10"/>
      <c r="B369" s="199" t="s">
        <v>122</v>
      </c>
      <c r="C369" s="200">
        <v>3280</v>
      </c>
      <c r="D369" s="172"/>
      <c r="F369" s="74"/>
    </row>
    <row r="370" spans="1:6" ht="15.75" thickBot="1">
      <c r="A370" s="10"/>
      <c r="B370" s="126" t="s">
        <v>291</v>
      </c>
      <c r="C370" s="23">
        <v>3200</v>
      </c>
      <c r="D370" s="163">
        <f>D369</f>
        <v>0</v>
      </c>
      <c r="E370" s="140"/>
      <c r="F370" s="74"/>
    </row>
    <row r="371" spans="1:6" ht="15">
      <c r="A371" s="10"/>
      <c r="B371" s="130" t="s">
        <v>280</v>
      </c>
      <c r="C371" s="215"/>
      <c r="D371" s="224"/>
      <c r="E371" s="140"/>
      <c r="F371" s="74"/>
    </row>
    <row r="372" spans="1:6" ht="15">
      <c r="A372" s="10"/>
      <c r="B372" s="125" t="s">
        <v>275</v>
      </c>
      <c r="C372" s="201">
        <v>3430</v>
      </c>
      <c r="D372" s="172"/>
      <c r="F372" s="74"/>
    </row>
    <row r="373" spans="1:6" ht="15">
      <c r="A373" s="10"/>
      <c r="B373" s="125" t="s">
        <v>319</v>
      </c>
      <c r="C373" s="222">
        <v>3440</v>
      </c>
      <c r="D373" s="172"/>
      <c r="F373" s="74"/>
    </row>
    <row r="374" spans="1:6" ht="15">
      <c r="A374" s="10"/>
      <c r="B374" s="82" t="s">
        <v>292</v>
      </c>
      <c r="C374" s="83">
        <v>3495</v>
      </c>
      <c r="D374" s="172"/>
      <c r="F374" s="74"/>
    </row>
    <row r="375" spans="1:6" ht="15.75" thickBot="1">
      <c r="A375" s="10"/>
      <c r="B375" s="126" t="s">
        <v>281</v>
      </c>
      <c r="C375" s="56">
        <v>3400</v>
      </c>
      <c r="D375" s="163">
        <f>D372+D373+D374</f>
        <v>0</v>
      </c>
      <c r="E375" s="140"/>
      <c r="F375" s="74"/>
    </row>
    <row r="376" spans="1:6" ht="15.75" thickBot="1">
      <c r="A376" s="10"/>
      <c r="B376" s="230" t="s">
        <v>14</v>
      </c>
      <c r="C376" s="84">
        <v>3000</v>
      </c>
      <c r="D376" s="177">
        <f>D370+D375</f>
        <v>0</v>
      </c>
      <c r="E376" s="140"/>
      <c r="F376" s="74"/>
    </row>
    <row r="377" spans="1:6" ht="15">
      <c r="A377" s="10"/>
      <c r="B377" s="268" t="s">
        <v>49</v>
      </c>
      <c r="C377" s="85"/>
      <c r="D377" s="178"/>
      <c r="F377" s="74"/>
    </row>
    <row r="378" spans="1:6" ht="15">
      <c r="A378" s="10"/>
      <c r="B378" s="133" t="s">
        <v>58</v>
      </c>
      <c r="C378" s="85"/>
      <c r="D378" s="178"/>
      <c r="F378" s="74"/>
    </row>
    <row r="379" spans="1:23" ht="15">
      <c r="A379" s="10"/>
      <c r="B379" s="126" t="s">
        <v>180</v>
      </c>
      <c r="C379" s="269">
        <v>3610</v>
      </c>
      <c r="D379" s="172"/>
      <c r="F379" s="74"/>
      <c r="S379" s="310"/>
      <c r="U379" s="310"/>
      <c r="V379" s="310"/>
      <c r="W379" s="310"/>
    </row>
    <row r="380" spans="1:20" ht="15">
      <c r="A380" s="10"/>
      <c r="B380" s="126" t="s">
        <v>148</v>
      </c>
      <c r="C380" s="269">
        <v>3620</v>
      </c>
      <c r="D380" s="172"/>
      <c r="F380" s="74"/>
      <c r="T380" s="311"/>
    </row>
    <row r="381" spans="1:6" ht="15">
      <c r="A381" s="10"/>
      <c r="B381" s="126" t="s">
        <v>149</v>
      </c>
      <c r="C381" s="269">
        <v>3630</v>
      </c>
      <c r="D381" s="172"/>
      <c r="F381" s="74"/>
    </row>
    <row r="382" spans="1:6" ht="15">
      <c r="A382" s="10"/>
      <c r="B382" s="126" t="s">
        <v>186</v>
      </c>
      <c r="C382" s="269">
        <v>3650</v>
      </c>
      <c r="D382" s="172"/>
      <c r="F382" s="74"/>
    </row>
    <row r="383" spans="1:13" ht="15">
      <c r="A383" s="10"/>
      <c r="B383" s="127" t="s">
        <v>270</v>
      </c>
      <c r="C383" s="23">
        <v>3660</v>
      </c>
      <c r="D383" s="173"/>
      <c r="E383" s="144"/>
      <c r="F383" s="49"/>
      <c r="G383" s="49"/>
      <c r="H383" s="49"/>
      <c r="I383" s="49"/>
      <c r="J383" s="49"/>
      <c r="K383" s="49"/>
      <c r="L383" s="49"/>
      <c r="M383" s="49"/>
    </row>
    <row r="384" spans="1:6" ht="15">
      <c r="A384" s="10"/>
      <c r="B384" s="126" t="s">
        <v>151</v>
      </c>
      <c r="C384" s="269">
        <v>3670</v>
      </c>
      <c r="D384" s="172"/>
      <c r="F384" s="74"/>
    </row>
    <row r="385" spans="1:6" ht="15">
      <c r="A385" s="10"/>
      <c r="B385" s="126" t="s">
        <v>152</v>
      </c>
      <c r="C385" s="269">
        <v>3690</v>
      </c>
      <c r="D385" s="270"/>
      <c r="F385" s="74"/>
    </row>
    <row r="386" spans="1:6" ht="15.75" thickBot="1">
      <c r="A386" s="10"/>
      <c r="B386" s="126" t="s">
        <v>192</v>
      </c>
      <c r="C386" s="269">
        <v>3600</v>
      </c>
      <c r="D386" s="163">
        <f>SUM(D379:D385)</f>
        <v>0</v>
      </c>
      <c r="F386" s="74"/>
    </row>
    <row r="387" spans="1:6" ht="15.75" thickBot="1">
      <c r="A387" s="10"/>
      <c r="B387" s="271" t="s">
        <v>17</v>
      </c>
      <c r="C387" s="86"/>
      <c r="D387" s="205">
        <f>D386</f>
        <v>0</v>
      </c>
      <c r="F387" s="74"/>
    </row>
    <row r="388" spans="1:6" ht="15">
      <c r="A388" s="10"/>
      <c r="B388" s="87"/>
      <c r="C388" s="88"/>
      <c r="D388" s="179"/>
      <c r="F388" s="74"/>
    </row>
    <row r="389" spans="1:6" ht="15.75" thickBot="1">
      <c r="A389" s="10"/>
      <c r="B389" s="1" t="str">
        <f>IF(H2="","Fund Balance",CONCATENATE("Fund Balance, ",LOOKUP(H2,T2:T8,U2:U8)))</f>
        <v>Fund Balance, July 1, 2018</v>
      </c>
      <c r="C389" s="84">
        <v>2800</v>
      </c>
      <c r="D389" s="264"/>
      <c r="F389" s="74"/>
    </row>
    <row r="390" spans="1:6" ht="15">
      <c r="A390" s="10"/>
      <c r="B390" s="272" t="s">
        <v>33</v>
      </c>
      <c r="C390" s="88"/>
      <c r="D390" s="178"/>
      <c r="F390" s="74"/>
    </row>
    <row r="391" spans="1:6" ht="15.75" thickBot="1">
      <c r="A391" s="10"/>
      <c r="B391" s="230" t="s">
        <v>193</v>
      </c>
      <c r="C391" s="84"/>
      <c r="D391" s="180">
        <f>SUM(D376+D387+D389)</f>
        <v>0</v>
      </c>
      <c r="F391" s="74"/>
    </row>
    <row r="392" spans="1:6" ht="15.75" thickTop="1">
      <c r="A392" s="10"/>
      <c r="B392" s="273"/>
      <c r="C392" s="197"/>
      <c r="D392" s="204"/>
      <c r="F392" s="74"/>
    </row>
    <row r="393" spans="1:6" ht="15">
      <c r="A393" s="10"/>
      <c r="B393" s="207" t="s">
        <v>30</v>
      </c>
      <c r="C393" s="197"/>
      <c r="D393" s="204"/>
      <c r="F393" s="74"/>
    </row>
    <row r="394" spans="1:6" ht="15">
      <c r="A394" s="10"/>
      <c r="B394" s="207"/>
      <c r="C394" s="197"/>
      <c r="D394" s="204"/>
      <c r="F394" s="74"/>
    </row>
    <row r="395" spans="1:6" ht="15">
      <c r="A395" s="10" t="s">
        <v>262</v>
      </c>
      <c r="B395" s="11" t="str">
        <f>$B$1</f>
        <v>DISTRICT SCHOOL BOARD OF LEVY COUNTY</v>
      </c>
      <c r="C395" s="324"/>
      <c r="D395" s="204"/>
      <c r="F395" s="74"/>
    </row>
    <row r="396" spans="1:6" ht="15">
      <c r="A396" s="198"/>
      <c r="B396" s="12" t="s">
        <v>8</v>
      </c>
      <c r="C396" s="324"/>
      <c r="D396" s="204"/>
      <c r="F396" s="74"/>
    </row>
    <row r="397" spans="1:6" ht="15">
      <c r="A397" s="10"/>
      <c r="B397" s="12" t="str">
        <f>$B$26</f>
        <v>For Fiscal Year Ending June 30, 2019</v>
      </c>
      <c r="C397" s="8"/>
      <c r="D397" s="204"/>
      <c r="F397" s="74"/>
    </row>
    <row r="398" spans="1:11" ht="15">
      <c r="A398" s="10"/>
      <c r="B398" s="8"/>
      <c r="C398" s="8"/>
      <c r="D398" s="204"/>
      <c r="F398" s="74"/>
      <c r="K398" s="331"/>
    </row>
    <row r="399" spans="1:18" ht="15">
      <c r="A399" s="10"/>
      <c r="B399" s="120" t="s">
        <v>454</v>
      </c>
      <c r="C399" s="28"/>
      <c r="D399" s="206"/>
      <c r="E399" s="219"/>
      <c r="F399" s="153"/>
      <c r="G399" s="28"/>
      <c r="H399" s="28"/>
      <c r="I399" s="28"/>
      <c r="J399" s="28"/>
      <c r="K399" s="153" t="s">
        <v>263</v>
      </c>
      <c r="L399" s="8"/>
      <c r="M399" s="8"/>
      <c r="N399" s="8"/>
      <c r="O399" s="8"/>
      <c r="P399" s="8"/>
      <c r="Q399" s="8"/>
      <c r="R399" s="8"/>
    </row>
    <row r="400" spans="1:11" ht="15">
      <c r="A400" s="10"/>
      <c r="B400" s="89"/>
      <c r="C400" s="79" t="s">
        <v>9</v>
      </c>
      <c r="D400" s="55" t="s">
        <v>20</v>
      </c>
      <c r="E400" s="3" t="s">
        <v>21</v>
      </c>
      <c r="F400" s="3" t="s">
        <v>22</v>
      </c>
      <c r="G400" s="3" t="s">
        <v>23</v>
      </c>
      <c r="H400" s="3" t="s">
        <v>24</v>
      </c>
      <c r="I400" s="3" t="s">
        <v>435</v>
      </c>
      <c r="J400" s="3" t="s">
        <v>25</v>
      </c>
      <c r="K400" s="3" t="s">
        <v>290</v>
      </c>
    </row>
    <row r="401" spans="1:11" ht="15">
      <c r="A401" s="10"/>
      <c r="B401" s="230" t="s">
        <v>466</v>
      </c>
      <c r="C401" s="81" t="s">
        <v>10</v>
      </c>
      <c r="D401" s="2"/>
      <c r="E401" s="2">
        <v>100</v>
      </c>
      <c r="F401" s="2">
        <v>200</v>
      </c>
      <c r="G401" s="2">
        <v>300</v>
      </c>
      <c r="H401" s="2">
        <v>400</v>
      </c>
      <c r="I401" s="2">
        <v>500</v>
      </c>
      <c r="J401" s="2">
        <v>600</v>
      </c>
      <c r="K401" s="2">
        <v>700</v>
      </c>
    </row>
    <row r="402" spans="1:11" ht="15">
      <c r="A402" s="10"/>
      <c r="B402" s="82" t="s">
        <v>194</v>
      </c>
      <c r="C402" s="91">
        <v>5000</v>
      </c>
      <c r="D402" s="162">
        <f aca="true" t="shared" si="8" ref="D402:D420">SUM(E402:K402)</f>
        <v>0</v>
      </c>
      <c r="E402" s="256"/>
      <c r="F402" s="256"/>
      <c r="G402" s="256"/>
      <c r="H402" s="256"/>
      <c r="I402" s="256"/>
      <c r="J402" s="256"/>
      <c r="K402" s="256"/>
    </row>
    <row r="403" spans="1:11" ht="15">
      <c r="A403" s="10"/>
      <c r="B403" s="1" t="s">
        <v>423</v>
      </c>
      <c r="C403" s="91">
        <v>6100</v>
      </c>
      <c r="D403" s="162">
        <f t="shared" si="8"/>
        <v>0</v>
      </c>
      <c r="E403" s="256"/>
      <c r="F403" s="256"/>
      <c r="G403" s="256"/>
      <c r="H403" s="256"/>
      <c r="I403" s="256"/>
      <c r="J403" s="256"/>
      <c r="K403" s="256"/>
    </row>
    <row r="404" spans="1:11" ht="15">
      <c r="A404" s="10"/>
      <c r="B404" s="82" t="s">
        <v>195</v>
      </c>
      <c r="C404" s="91">
        <v>6200</v>
      </c>
      <c r="D404" s="162">
        <f t="shared" si="8"/>
        <v>0</v>
      </c>
      <c r="E404" s="256"/>
      <c r="F404" s="256"/>
      <c r="G404" s="256"/>
      <c r="H404" s="256"/>
      <c r="I404" s="256"/>
      <c r="J404" s="256"/>
      <c r="K404" s="256"/>
    </row>
    <row r="405" spans="1:11" ht="15">
      <c r="A405" s="10"/>
      <c r="B405" s="82" t="s">
        <v>196</v>
      </c>
      <c r="C405" s="91">
        <v>6300</v>
      </c>
      <c r="D405" s="162">
        <f t="shared" si="8"/>
        <v>0</v>
      </c>
      <c r="E405" s="256"/>
      <c r="F405" s="256"/>
      <c r="G405" s="256"/>
      <c r="H405" s="256"/>
      <c r="I405" s="256"/>
      <c r="J405" s="256"/>
      <c r="K405" s="256"/>
    </row>
    <row r="406" spans="1:11" ht="15">
      <c r="A406" s="10"/>
      <c r="B406" s="82" t="s">
        <v>157</v>
      </c>
      <c r="C406" s="91">
        <v>6400</v>
      </c>
      <c r="D406" s="162">
        <f t="shared" si="8"/>
        <v>0</v>
      </c>
      <c r="E406" s="256"/>
      <c r="F406" s="256"/>
      <c r="G406" s="256"/>
      <c r="H406" s="256"/>
      <c r="I406" s="256"/>
      <c r="J406" s="256"/>
      <c r="K406" s="256"/>
    </row>
    <row r="407" spans="1:11" ht="15">
      <c r="A407" s="10"/>
      <c r="B407" s="1" t="s">
        <v>426</v>
      </c>
      <c r="C407" s="2">
        <v>6500</v>
      </c>
      <c r="D407" s="162">
        <f t="shared" si="8"/>
        <v>0</v>
      </c>
      <c r="E407" s="256"/>
      <c r="F407" s="256"/>
      <c r="G407" s="256"/>
      <c r="H407" s="256"/>
      <c r="I407" s="256"/>
      <c r="J407" s="256"/>
      <c r="K407" s="256"/>
    </row>
    <row r="408" spans="1:11" ht="15">
      <c r="A408" s="10"/>
      <c r="B408" s="1" t="s">
        <v>264</v>
      </c>
      <c r="C408" s="2">
        <v>7100</v>
      </c>
      <c r="D408" s="162">
        <f t="shared" si="8"/>
        <v>0</v>
      </c>
      <c r="E408" s="256"/>
      <c r="F408" s="256"/>
      <c r="G408" s="256"/>
      <c r="H408" s="256"/>
      <c r="I408" s="256"/>
      <c r="J408" s="256"/>
      <c r="K408" s="256"/>
    </row>
    <row r="409" spans="1:11" ht="15">
      <c r="A409" s="10"/>
      <c r="B409" s="82" t="s">
        <v>197</v>
      </c>
      <c r="C409" s="91">
        <v>7200</v>
      </c>
      <c r="D409" s="162">
        <f t="shared" si="8"/>
        <v>0</v>
      </c>
      <c r="E409" s="256"/>
      <c r="F409" s="256"/>
      <c r="G409" s="256"/>
      <c r="H409" s="256"/>
      <c r="I409" s="256"/>
      <c r="J409" s="256"/>
      <c r="K409" s="256"/>
    </row>
    <row r="410" spans="1:11" ht="15">
      <c r="A410" s="10"/>
      <c r="B410" s="82" t="s">
        <v>159</v>
      </c>
      <c r="C410" s="91">
        <v>7300</v>
      </c>
      <c r="D410" s="162">
        <f t="shared" si="8"/>
        <v>0</v>
      </c>
      <c r="E410" s="256"/>
      <c r="F410" s="256"/>
      <c r="G410" s="256"/>
      <c r="H410" s="256"/>
      <c r="I410" s="256"/>
      <c r="J410" s="256"/>
      <c r="K410" s="256"/>
    </row>
    <row r="411" spans="1:11" ht="15">
      <c r="A411" s="10"/>
      <c r="B411" s="82" t="s">
        <v>160</v>
      </c>
      <c r="C411" s="91">
        <v>7400</v>
      </c>
      <c r="D411" s="162">
        <f t="shared" si="8"/>
        <v>0</v>
      </c>
      <c r="E411" s="256"/>
      <c r="F411" s="256"/>
      <c r="G411" s="256"/>
      <c r="H411" s="256"/>
      <c r="I411" s="256"/>
      <c r="J411" s="256"/>
      <c r="K411" s="256"/>
    </row>
    <row r="412" spans="1:23" s="8" customFormat="1" ht="15">
      <c r="A412" s="10"/>
      <c r="B412" s="82" t="s">
        <v>161</v>
      </c>
      <c r="C412" s="91">
        <v>7500</v>
      </c>
      <c r="D412" s="162">
        <f t="shared" si="8"/>
        <v>0</v>
      </c>
      <c r="E412" s="256"/>
      <c r="F412" s="256"/>
      <c r="G412" s="256"/>
      <c r="H412" s="256"/>
      <c r="I412" s="256"/>
      <c r="J412" s="256"/>
      <c r="K412" s="256"/>
      <c r="L412" s="9"/>
      <c r="M412" s="9"/>
      <c r="N412" s="9"/>
      <c r="O412" s="9"/>
      <c r="P412" s="9"/>
      <c r="Q412" s="9"/>
      <c r="R412" s="9"/>
      <c r="S412" s="308"/>
      <c r="T412" s="309"/>
      <c r="U412" s="308"/>
      <c r="V412" s="308"/>
      <c r="W412" s="308"/>
    </row>
    <row r="413" spans="1:11" ht="15">
      <c r="A413" s="10"/>
      <c r="B413" s="82" t="s">
        <v>198</v>
      </c>
      <c r="C413" s="91">
        <v>7700</v>
      </c>
      <c r="D413" s="162">
        <f t="shared" si="8"/>
        <v>0</v>
      </c>
      <c r="E413" s="256"/>
      <c r="F413" s="256"/>
      <c r="G413" s="256"/>
      <c r="H413" s="256"/>
      <c r="I413" s="256"/>
      <c r="J413" s="256"/>
      <c r="K413" s="256"/>
    </row>
    <row r="414" spans="1:11" ht="15">
      <c r="A414" s="10"/>
      <c r="B414" s="1" t="s">
        <v>277</v>
      </c>
      <c r="C414" s="91">
        <v>7800</v>
      </c>
      <c r="D414" s="162">
        <f t="shared" si="8"/>
        <v>0</v>
      </c>
      <c r="E414" s="256"/>
      <c r="F414" s="256"/>
      <c r="G414" s="256"/>
      <c r="H414" s="256"/>
      <c r="I414" s="256"/>
      <c r="J414" s="256"/>
      <c r="K414" s="256"/>
    </row>
    <row r="415" spans="1:11" ht="15">
      <c r="A415" s="10"/>
      <c r="B415" s="82" t="s">
        <v>199</v>
      </c>
      <c r="C415" s="91">
        <v>7900</v>
      </c>
      <c r="D415" s="162">
        <f t="shared" si="8"/>
        <v>0</v>
      </c>
      <c r="E415" s="256"/>
      <c r="F415" s="256"/>
      <c r="G415" s="256"/>
      <c r="H415" s="256"/>
      <c r="I415" s="256"/>
      <c r="J415" s="256"/>
      <c r="K415" s="256"/>
    </row>
    <row r="416" spans="1:11" ht="15">
      <c r="A416" s="10"/>
      <c r="B416" s="82" t="s">
        <v>200</v>
      </c>
      <c r="C416" s="91">
        <v>8100</v>
      </c>
      <c r="D416" s="162">
        <f t="shared" si="8"/>
        <v>0</v>
      </c>
      <c r="E416" s="256"/>
      <c r="F416" s="256"/>
      <c r="G416" s="256"/>
      <c r="H416" s="256"/>
      <c r="I416" s="256"/>
      <c r="J416" s="256"/>
      <c r="K416" s="256"/>
    </row>
    <row r="417" spans="1:11" ht="15">
      <c r="A417" s="10"/>
      <c r="B417" s="1" t="s">
        <v>165</v>
      </c>
      <c r="C417" s="91">
        <v>8200</v>
      </c>
      <c r="D417" s="162">
        <f t="shared" si="8"/>
        <v>0</v>
      </c>
      <c r="E417" s="256"/>
      <c r="F417" s="256"/>
      <c r="G417" s="256"/>
      <c r="H417" s="256"/>
      <c r="I417" s="256"/>
      <c r="J417" s="256"/>
      <c r="K417" s="256"/>
    </row>
    <row r="418" spans="1:11" ht="15">
      <c r="A418" s="10"/>
      <c r="B418" s="82" t="s">
        <v>201</v>
      </c>
      <c r="C418" s="91">
        <v>9100</v>
      </c>
      <c r="D418" s="162">
        <f t="shared" si="8"/>
        <v>0</v>
      </c>
      <c r="E418" s="256"/>
      <c r="F418" s="256"/>
      <c r="G418" s="256"/>
      <c r="H418" s="256"/>
      <c r="I418" s="256"/>
      <c r="J418" s="256"/>
      <c r="K418" s="256"/>
    </row>
    <row r="419" spans="1:11" ht="15.75" thickBot="1">
      <c r="A419" s="10"/>
      <c r="B419" s="82" t="s">
        <v>202</v>
      </c>
      <c r="C419" s="91">
        <v>9300</v>
      </c>
      <c r="D419" s="162">
        <f t="shared" si="8"/>
        <v>0</v>
      </c>
      <c r="E419" s="300"/>
      <c r="F419" s="300"/>
      <c r="G419" s="300"/>
      <c r="H419" s="300"/>
      <c r="I419" s="300"/>
      <c r="J419" s="257"/>
      <c r="K419" s="300"/>
    </row>
    <row r="420" spans="1:11" ht="15.75" thickBot="1">
      <c r="A420" s="10"/>
      <c r="B420" s="230" t="s">
        <v>203</v>
      </c>
      <c r="C420" s="84"/>
      <c r="D420" s="162">
        <f t="shared" si="8"/>
        <v>0</v>
      </c>
      <c r="E420" s="205">
        <f aca="true" t="shared" si="9" ref="E420:K420">SUM(E402:E419)</f>
        <v>0</v>
      </c>
      <c r="F420" s="205">
        <f t="shared" si="9"/>
        <v>0</v>
      </c>
      <c r="G420" s="205">
        <f t="shared" si="9"/>
        <v>0</v>
      </c>
      <c r="H420" s="205">
        <f t="shared" si="9"/>
        <v>0</v>
      </c>
      <c r="I420" s="205">
        <f t="shared" si="9"/>
        <v>0</v>
      </c>
      <c r="J420" s="205">
        <f t="shared" si="9"/>
        <v>0</v>
      </c>
      <c r="K420" s="205">
        <f t="shared" si="9"/>
        <v>0</v>
      </c>
    </row>
    <row r="421" spans="1:18" ht="15">
      <c r="A421" s="10"/>
      <c r="B421" s="268" t="s">
        <v>27</v>
      </c>
      <c r="C421" s="197"/>
      <c r="D421" s="221"/>
      <c r="E421" s="220"/>
      <c r="F421" s="46"/>
      <c r="G421" s="46"/>
      <c r="H421" s="46"/>
      <c r="I421" s="46"/>
      <c r="J421" s="46"/>
      <c r="K421" s="46"/>
      <c r="L421" s="8"/>
      <c r="M421" s="8"/>
      <c r="N421" s="8"/>
      <c r="O421" s="8"/>
      <c r="P421" s="8"/>
      <c r="Q421" s="8"/>
      <c r="R421" s="8"/>
    </row>
    <row r="422" spans="1:18" ht="15">
      <c r="A422" s="10"/>
      <c r="B422" s="133" t="s">
        <v>28</v>
      </c>
      <c r="C422" s="196"/>
      <c r="D422" s="302"/>
      <c r="E422" s="303"/>
      <c r="F422" s="303"/>
      <c r="G422" s="303"/>
      <c r="H422" s="303"/>
      <c r="I422" s="303"/>
      <c r="J422" s="303"/>
      <c r="K422" s="304"/>
      <c r="L422" s="8"/>
      <c r="M422" s="8"/>
      <c r="N422" s="8"/>
      <c r="O422" s="8"/>
      <c r="P422" s="8"/>
      <c r="Q422" s="8"/>
      <c r="R422" s="8"/>
    </row>
    <row r="423" spans="1:18" ht="15">
      <c r="A423" s="10"/>
      <c r="B423" s="126" t="s">
        <v>185</v>
      </c>
      <c r="C423" s="274">
        <v>910</v>
      </c>
      <c r="D423" s="252"/>
      <c r="E423" s="304"/>
      <c r="F423" s="304"/>
      <c r="G423" s="304"/>
      <c r="H423" s="304"/>
      <c r="I423" s="303"/>
      <c r="J423" s="304"/>
      <c r="K423" s="304"/>
      <c r="L423" s="8"/>
      <c r="M423" s="8"/>
      <c r="N423" s="8"/>
      <c r="O423" s="8"/>
      <c r="P423" s="8"/>
      <c r="Q423" s="8"/>
      <c r="R423" s="8"/>
    </row>
    <row r="424" spans="1:18" ht="15">
      <c r="A424" s="10"/>
      <c r="B424" s="126" t="s">
        <v>167</v>
      </c>
      <c r="C424" s="274">
        <v>920</v>
      </c>
      <c r="D424" s="252"/>
      <c r="E424" s="304"/>
      <c r="F424" s="304"/>
      <c r="G424" s="304"/>
      <c r="H424" s="304"/>
      <c r="I424" s="303"/>
      <c r="J424" s="304"/>
      <c r="K424" s="304"/>
      <c r="L424" s="8"/>
      <c r="M424" s="8"/>
      <c r="N424" s="8"/>
      <c r="O424" s="8"/>
      <c r="P424" s="8"/>
      <c r="Q424" s="8"/>
      <c r="R424" s="8"/>
    </row>
    <row r="425" spans="1:18" ht="15">
      <c r="A425" s="10"/>
      <c r="B425" s="126" t="s">
        <v>168</v>
      </c>
      <c r="C425" s="269">
        <v>930</v>
      </c>
      <c r="D425" s="172"/>
      <c r="E425" s="304"/>
      <c r="F425" s="304"/>
      <c r="G425" s="304"/>
      <c r="H425" s="304"/>
      <c r="I425" s="304"/>
      <c r="J425" s="304"/>
      <c r="K425" s="305"/>
      <c r="L425" s="8"/>
      <c r="M425" s="8"/>
      <c r="N425" s="8"/>
      <c r="O425" s="8"/>
      <c r="P425" s="8"/>
      <c r="Q425" s="8"/>
      <c r="R425" s="8"/>
    </row>
    <row r="426" spans="1:18" ht="15">
      <c r="A426" s="10"/>
      <c r="B426" s="126" t="s">
        <v>190</v>
      </c>
      <c r="C426" s="269">
        <v>950</v>
      </c>
      <c r="D426" s="172"/>
      <c r="E426" s="304"/>
      <c r="F426" s="304"/>
      <c r="G426" s="304"/>
      <c r="H426" s="304"/>
      <c r="I426" s="304"/>
      <c r="J426" s="304"/>
      <c r="K426" s="305"/>
      <c r="L426" s="8"/>
      <c r="M426" s="8"/>
      <c r="N426" s="8"/>
      <c r="O426" s="8"/>
      <c r="P426" s="8"/>
      <c r="Q426" s="8"/>
      <c r="R426" s="8"/>
    </row>
    <row r="427" spans="1:5" ht="15">
      <c r="A427" s="10"/>
      <c r="B427" s="125" t="s">
        <v>266</v>
      </c>
      <c r="C427" s="32">
        <v>960</v>
      </c>
      <c r="D427" s="173"/>
      <c r="E427" s="142"/>
    </row>
    <row r="428" spans="1:6" ht="15">
      <c r="A428" s="10"/>
      <c r="B428" s="126" t="s">
        <v>170</v>
      </c>
      <c r="C428" s="269">
        <v>970</v>
      </c>
      <c r="D428" s="173"/>
      <c r="F428" s="74"/>
    </row>
    <row r="429" spans="1:6" ht="15">
      <c r="A429" s="10"/>
      <c r="B429" s="126" t="s">
        <v>171</v>
      </c>
      <c r="C429" s="269">
        <v>990</v>
      </c>
      <c r="D429" s="173"/>
      <c r="F429" s="74"/>
    </row>
    <row r="430" spans="1:6" ht="15.75" thickBot="1">
      <c r="A430" s="10"/>
      <c r="B430" s="126" t="s">
        <v>172</v>
      </c>
      <c r="C430" s="269">
        <v>9700</v>
      </c>
      <c r="D430" s="163">
        <f>SUM(D423:D429)</f>
        <v>0</v>
      </c>
      <c r="F430" s="74"/>
    </row>
    <row r="431" spans="1:6" ht="15.75" thickBot="1">
      <c r="A431" s="10"/>
      <c r="B431" s="230" t="s">
        <v>59</v>
      </c>
      <c r="C431" s="84"/>
      <c r="D431" s="190">
        <f>D430</f>
        <v>0</v>
      </c>
      <c r="F431" s="74"/>
    </row>
    <row r="432" spans="1:6" ht="15">
      <c r="A432" s="10"/>
      <c r="B432" s="258"/>
      <c r="C432" s="146"/>
      <c r="D432" s="164"/>
      <c r="F432" s="74"/>
    </row>
    <row r="433" spans="1:6" ht="15">
      <c r="A433" s="10"/>
      <c r="B433" s="27" t="str">
        <f>IF(H$2="","Nonspendable Fund Balance",CONCATENATE("Nonspendable Fund Balance, ",LOOKUP(H$2,T$2:T$8,V$2:V$8)))</f>
        <v>Nonspendable Fund Balance, June 30, 2019</v>
      </c>
      <c r="C433" s="34">
        <v>2710</v>
      </c>
      <c r="D433" s="252"/>
      <c r="E433" s="142"/>
      <c r="F433" s="74"/>
    </row>
    <row r="434" spans="1:23" s="8" customFormat="1" ht="15">
      <c r="A434" s="10"/>
      <c r="B434" s="1" t="str">
        <f>IF(H$2="","Restricted Fund Balance",CONCATENATE("Restricted Fund Balance, ",LOOKUP(H$2,T$2:T$8,V$2:V$8)))</f>
        <v>Restricted Fund Balance, June 30, 2019</v>
      </c>
      <c r="C434" s="2">
        <v>2720</v>
      </c>
      <c r="D434" s="252"/>
      <c r="E434" s="142"/>
      <c r="F434" s="74"/>
      <c r="G434" s="9"/>
      <c r="H434" s="9"/>
      <c r="I434" s="9"/>
      <c r="J434" s="9"/>
      <c r="K434" s="9"/>
      <c r="L434" s="9"/>
      <c r="M434" s="9"/>
      <c r="N434" s="9"/>
      <c r="O434" s="9"/>
      <c r="P434" s="9"/>
      <c r="Q434" s="9"/>
      <c r="R434" s="9"/>
      <c r="S434" s="308"/>
      <c r="T434" s="309"/>
      <c r="U434" s="308"/>
      <c r="V434" s="308"/>
      <c r="W434" s="308"/>
    </row>
    <row r="435" spans="1:23" s="8" customFormat="1" ht="15">
      <c r="A435" s="10"/>
      <c r="B435" s="1" t="str">
        <f>IF(H$2="","Committed Fund Balance",CONCATENATE("Committed Fund Balance, ",LOOKUP(H$2,T$2:T$8,V$2:V$8)))</f>
        <v>Committed Fund Balance, June 30, 2019</v>
      </c>
      <c r="C435" s="2">
        <v>2730</v>
      </c>
      <c r="D435" s="173"/>
      <c r="E435" s="142"/>
      <c r="F435" s="74"/>
      <c r="G435" s="9"/>
      <c r="H435" s="9"/>
      <c r="I435" s="9"/>
      <c r="J435" s="9"/>
      <c r="K435" s="9"/>
      <c r="L435" s="9"/>
      <c r="M435" s="9"/>
      <c r="N435" s="9"/>
      <c r="O435" s="9"/>
      <c r="P435" s="9"/>
      <c r="Q435" s="9"/>
      <c r="R435" s="9"/>
      <c r="S435" s="308"/>
      <c r="T435" s="309"/>
      <c r="U435" s="308"/>
      <c r="V435" s="308"/>
      <c r="W435" s="308"/>
    </row>
    <row r="436" spans="1:23" s="8" customFormat="1" ht="15">
      <c r="A436" s="10"/>
      <c r="B436" s="1" t="str">
        <f>IF(H$2="","Assigned Fund Balance",CONCATENATE("Assigned Fund Balance, ",LOOKUP(H$2,T$2:T$8,V$2:V$8)))</f>
        <v>Assigned Fund Balance, June 30, 2019</v>
      </c>
      <c r="C436" s="2">
        <v>2740</v>
      </c>
      <c r="D436" s="173"/>
      <c r="E436" s="142"/>
      <c r="F436" s="74"/>
      <c r="G436" s="9"/>
      <c r="H436" s="9"/>
      <c r="I436" s="9"/>
      <c r="J436" s="9"/>
      <c r="K436" s="9"/>
      <c r="L436" s="9"/>
      <c r="M436" s="9"/>
      <c r="N436" s="9"/>
      <c r="O436" s="9"/>
      <c r="P436" s="9"/>
      <c r="Q436" s="9"/>
      <c r="R436" s="9"/>
      <c r="S436" s="308"/>
      <c r="T436" s="309"/>
      <c r="U436" s="308"/>
      <c r="V436" s="308"/>
      <c r="W436" s="308"/>
    </row>
    <row r="437" spans="1:23" s="8" customFormat="1" ht="15.75" thickBot="1">
      <c r="A437" s="10"/>
      <c r="B437" s="1" t="str">
        <f>IF(H$2="","Unassigned Fund Balance",CONCATENATE("Unassigned Fund Balance, ",LOOKUP(H$2,T$2:T$8,V$2:V$8)))</f>
        <v>Unassigned Fund Balance, June 30, 2019</v>
      </c>
      <c r="C437" s="2">
        <v>2750</v>
      </c>
      <c r="D437" s="259"/>
      <c r="E437" s="142"/>
      <c r="F437" s="74"/>
      <c r="G437" s="9"/>
      <c r="H437" s="9"/>
      <c r="I437" s="9"/>
      <c r="J437" s="9"/>
      <c r="K437" s="9"/>
      <c r="L437" s="9"/>
      <c r="M437" s="9"/>
      <c r="N437" s="9"/>
      <c r="O437" s="9"/>
      <c r="P437" s="9"/>
      <c r="Q437" s="9"/>
      <c r="R437" s="9"/>
      <c r="S437" s="308"/>
      <c r="T437" s="309"/>
      <c r="U437" s="308"/>
      <c r="V437" s="308"/>
      <c r="W437" s="308"/>
    </row>
    <row r="438" spans="1:23" s="8" customFormat="1" ht="15.75" thickBot="1">
      <c r="A438" s="10"/>
      <c r="B438" s="260" t="s">
        <v>248</v>
      </c>
      <c r="C438" s="23">
        <v>2700</v>
      </c>
      <c r="D438" s="187">
        <f>SUM(D433:D437)</f>
        <v>0</v>
      </c>
      <c r="E438" s="9"/>
      <c r="F438" s="74"/>
      <c r="G438" s="9"/>
      <c r="H438" s="9"/>
      <c r="I438" s="9"/>
      <c r="J438" s="9"/>
      <c r="K438" s="9"/>
      <c r="L438" s="9"/>
      <c r="M438" s="9"/>
      <c r="N438" s="9"/>
      <c r="O438" s="9"/>
      <c r="P438" s="9"/>
      <c r="Q438" s="9"/>
      <c r="R438" s="9"/>
      <c r="S438" s="308"/>
      <c r="T438" s="309"/>
      <c r="U438" s="308"/>
      <c r="V438" s="308"/>
      <c r="W438" s="308"/>
    </row>
    <row r="439" spans="1:23" s="8" customFormat="1" ht="15">
      <c r="A439" s="10"/>
      <c r="B439" s="228" t="s">
        <v>320</v>
      </c>
      <c r="C439" s="63"/>
      <c r="D439" s="44"/>
      <c r="E439" s="9"/>
      <c r="F439" s="74"/>
      <c r="G439" s="9"/>
      <c r="H439" s="9"/>
      <c r="I439" s="9"/>
      <c r="J439" s="9"/>
      <c r="K439" s="9"/>
      <c r="L439" s="9"/>
      <c r="M439" s="9"/>
      <c r="N439" s="9"/>
      <c r="O439" s="9"/>
      <c r="P439" s="9"/>
      <c r="Q439" s="9"/>
      <c r="R439" s="9"/>
      <c r="S439" s="308"/>
      <c r="T439" s="309"/>
      <c r="U439" s="308"/>
      <c r="V439" s="308"/>
      <c r="W439" s="308"/>
    </row>
    <row r="440" spans="1:6" ht="15.75" thickBot="1">
      <c r="A440" s="10"/>
      <c r="B440" s="232" t="s">
        <v>187</v>
      </c>
      <c r="C440" s="68"/>
      <c r="D440" s="168">
        <f>D420+D431+D438</f>
        <v>0</v>
      </c>
      <c r="F440" s="74"/>
    </row>
    <row r="441" spans="1:6" ht="15.75" thickTop="1">
      <c r="A441" s="10"/>
      <c r="B441" s="49"/>
      <c r="C441" s="49"/>
      <c r="D441" s="92"/>
      <c r="F441" s="74"/>
    </row>
    <row r="442" spans="1:6" ht="15">
      <c r="A442" s="10"/>
      <c r="B442" s="9" t="s">
        <v>87</v>
      </c>
      <c r="F442" s="74"/>
    </row>
    <row r="443" spans="1:2" ht="15">
      <c r="A443" s="198"/>
      <c r="B443" s="140"/>
    </row>
    <row r="444" spans="1:8" ht="15">
      <c r="A444" s="10" t="s">
        <v>78</v>
      </c>
      <c r="B444" s="11" t="str">
        <f>$B$1</f>
        <v>DISTRICT SCHOOL BOARD OF LEVY COUNTY</v>
      </c>
      <c r="F444" s="92"/>
      <c r="H444" s="73"/>
    </row>
    <row r="445" spans="1:3" ht="15">
      <c r="A445" s="198"/>
      <c r="B445" s="12" t="s">
        <v>8</v>
      </c>
      <c r="C445" s="140"/>
    </row>
    <row r="446" spans="1:2" ht="15">
      <c r="A446" s="10"/>
      <c r="B446" s="12" t="str">
        <f>$B$26</f>
        <v>For Fiscal Year Ending June 30, 2019</v>
      </c>
    </row>
    <row r="447" spans="1:11" ht="15">
      <c r="A447" s="10"/>
      <c r="K447" s="331"/>
    </row>
    <row r="448" spans="1:11" ht="15">
      <c r="A448" s="10"/>
      <c r="B448" s="58" t="s">
        <v>455</v>
      </c>
      <c r="K448" s="74" t="s">
        <v>93</v>
      </c>
    </row>
    <row r="449" spans="1:18" ht="15">
      <c r="A449" s="10"/>
      <c r="B449" s="110"/>
      <c r="C449" s="93"/>
      <c r="D449" s="98"/>
      <c r="E449" s="93">
        <v>210</v>
      </c>
      <c r="F449" s="93">
        <v>220</v>
      </c>
      <c r="G449" s="93">
        <v>230</v>
      </c>
      <c r="H449" s="93">
        <v>240</v>
      </c>
      <c r="I449" s="93">
        <v>250</v>
      </c>
      <c r="J449" s="93">
        <v>290</v>
      </c>
      <c r="K449" s="93">
        <v>299</v>
      </c>
      <c r="L449" s="49"/>
      <c r="M449" s="49"/>
      <c r="N449" s="49"/>
      <c r="O449" s="49"/>
      <c r="P449" s="49"/>
      <c r="Q449" s="49"/>
      <c r="R449" s="49"/>
    </row>
    <row r="450" spans="1:18" ht="15">
      <c r="A450" s="10"/>
      <c r="B450" s="335" t="s">
        <v>463</v>
      </c>
      <c r="C450" s="99" t="s">
        <v>9</v>
      </c>
      <c r="D450" s="99" t="s">
        <v>20</v>
      </c>
      <c r="E450" s="99" t="s">
        <v>438</v>
      </c>
      <c r="F450" s="99" t="s">
        <v>314</v>
      </c>
      <c r="G450" s="94" t="s">
        <v>429</v>
      </c>
      <c r="H450" s="99" t="s">
        <v>37</v>
      </c>
      <c r="I450" s="99" t="s">
        <v>258</v>
      </c>
      <c r="J450" s="99" t="s">
        <v>38</v>
      </c>
      <c r="K450" s="99" t="s">
        <v>238</v>
      </c>
      <c r="L450" s="109"/>
      <c r="M450" s="49"/>
      <c r="N450" s="49"/>
      <c r="O450" s="49"/>
      <c r="P450" s="49"/>
      <c r="Q450" s="49"/>
      <c r="R450" s="49"/>
    </row>
    <row r="451" spans="1:18" ht="15">
      <c r="A451" s="10"/>
      <c r="B451" s="1"/>
      <c r="C451" s="2" t="s">
        <v>10</v>
      </c>
      <c r="D451" s="154"/>
      <c r="E451" s="2" t="s">
        <v>257</v>
      </c>
      <c r="F451" s="2" t="s">
        <v>257</v>
      </c>
      <c r="G451" s="2" t="s">
        <v>430</v>
      </c>
      <c r="H451" s="2" t="s">
        <v>39</v>
      </c>
      <c r="I451" s="2" t="s">
        <v>257</v>
      </c>
      <c r="J451" s="2" t="s">
        <v>40</v>
      </c>
      <c r="K451" s="2" t="s">
        <v>271</v>
      </c>
      <c r="L451" s="49"/>
      <c r="M451" s="49"/>
      <c r="N451" s="49"/>
      <c r="O451" s="49"/>
      <c r="P451" s="49"/>
      <c r="Q451" s="49"/>
      <c r="R451" s="49"/>
    </row>
    <row r="452" spans="1:18" ht="15">
      <c r="A452" s="10"/>
      <c r="B452" s="134" t="s">
        <v>255</v>
      </c>
      <c r="C452" s="65"/>
      <c r="D452" s="165"/>
      <c r="E452" s="65"/>
      <c r="F452" s="65"/>
      <c r="G452" s="65"/>
      <c r="H452" s="65"/>
      <c r="I452" s="65"/>
      <c r="J452" s="65"/>
      <c r="K452" s="65"/>
      <c r="L452" s="22"/>
      <c r="M452" s="22"/>
      <c r="N452" s="139"/>
      <c r="O452" s="49"/>
      <c r="P452" s="49"/>
      <c r="Q452" s="49"/>
      <c r="R452" s="49"/>
    </row>
    <row r="453" spans="1:14" ht="15">
      <c r="A453" s="10"/>
      <c r="B453" s="126" t="s">
        <v>118</v>
      </c>
      <c r="C453" s="34">
        <v>3199</v>
      </c>
      <c r="D453" s="181">
        <f>SUM(E453:K453)</f>
        <v>0</v>
      </c>
      <c r="E453" s="275"/>
      <c r="F453" s="275"/>
      <c r="G453" s="275"/>
      <c r="H453" s="275"/>
      <c r="I453" s="275"/>
      <c r="J453" s="275"/>
      <c r="K453" s="275"/>
      <c r="L453" s="108"/>
      <c r="M453" s="108"/>
      <c r="N453" s="108"/>
    </row>
    <row r="454" spans="1:18" ht="15.75" thickBot="1">
      <c r="A454" s="10"/>
      <c r="B454" s="128" t="s">
        <v>256</v>
      </c>
      <c r="C454" s="3">
        <v>3100</v>
      </c>
      <c r="D454" s="163">
        <f>SUM(E454:K454)</f>
        <v>0</v>
      </c>
      <c r="E454" s="276">
        <f aca="true" t="shared" si="10" ref="E454:K454">E453</f>
        <v>0</v>
      </c>
      <c r="F454" s="276">
        <f t="shared" si="10"/>
        <v>0</v>
      </c>
      <c r="G454" s="276">
        <f t="shared" si="10"/>
        <v>0</v>
      </c>
      <c r="H454" s="276">
        <f t="shared" si="10"/>
        <v>0</v>
      </c>
      <c r="I454" s="276">
        <f t="shared" si="10"/>
        <v>0</v>
      </c>
      <c r="J454" s="276">
        <f t="shared" si="10"/>
        <v>0</v>
      </c>
      <c r="K454" s="54">
        <f t="shared" si="10"/>
        <v>0</v>
      </c>
      <c r="L454" s="46"/>
      <c r="M454" s="46"/>
      <c r="N454" s="46"/>
      <c r="O454" s="49"/>
      <c r="P454" s="49"/>
      <c r="Q454" s="49"/>
      <c r="R454" s="49"/>
    </row>
    <row r="455" spans="1:18" ht="15">
      <c r="A455" s="10"/>
      <c r="B455" s="134" t="s">
        <v>112</v>
      </c>
      <c r="C455" s="65"/>
      <c r="D455" s="182"/>
      <c r="E455" s="39"/>
      <c r="F455" s="39"/>
      <c r="G455" s="39"/>
      <c r="H455" s="39"/>
      <c r="I455" s="39"/>
      <c r="J455" s="39"/>
      <c r="K455" s="39"/>
      <c r="L455" s="22"/>
      <c r="M455" s="22"/>
      <c r="N455" s="139"/>
      <c r="O455" s="49"/>
      <c r="P455" s="49"/>
      <c r="Q455" s="49"/>
      <c r="R455" s="49"/>
    </row>
    <row r="456" spans="1:14" ht="15">
      <c r="A456" s="10"/>
      <c r="B456" s="126" t="s">
        <v>175</v>
      </c>
      <c r="C456" s="34">
        <v>3299</v>
      </c>
      <c r="D456" s="181">
        <f>SUM(E456:K456)</f>
        <v>0</v>
      </c>
      <c r="E456" s="275"/>
      <c r="F456" s="275"/>
      <c r="G456" s="275"/>
      <c r="H456" s="275"/>
      <c r="I456" s="275"/>
      <c r="J456" s="275"/>
      <c r="K456" s="275"/>
      <c r="L456" s="108"/>
      <c r="M456" s="108"/>
      <c r="N456" s="108"/>
    </row>
    <row r="457" spans="1:18" ht="15.75" thickBot="1">
      <c r="A457" s="10"/>
      <c r="B457" s="128" t="s">
        <v>278</v>
      </c>
      <c r="C457" s="3">
        <v>3200</v>
      </c>
      <c r="D457" s="163">
        <f>SUM(E457:K457)</f>
        <v>0</v>
      </c>
      <c r="E457" s="276">
        <f aca="true" t="shared" si="11" ref="E457:K457">E456</f>
        <v>0</v>
      </c>
      <c r="F457" s="276">
        <f t="shared" si="11"/>
        <v>0</v>
      </c>
      <c r="G457" s="276">
        <f t="shared" si="11"/>
        <v>0</v>
      </c>
      <c r="H457" s="276">
        <f t="shared" si="11"/>
        <v>0</v>
      </c>
      <c r="I457" s="276">
        <f t="shared" si="11"/>
        <v>0</v>
      </c>
      <c r="J457" s="276">
        <f t="shared" si="11"/>
        <v>0</v>
      </c>
      <c r="K457" s="54">
        <f t="shared" si="11"/>
        <v>0</v>
      </c>
      <c r="L457" s="46"/>
      <c r="M457" s="46"/>
      <c r="N457" s="46"/>
      <c r="O457" s="49"/>
      <c r="P457" s="49"/>
      <c r="Q457" s="49"/>
      <c r="R457" s="49"/>
    </row>
    <row r="458" spans="1:18" ht="15">
      <c r="A458" s="114"/>
      <c r="B458" s="131" t="s">
        <v>41</v>
      </c>
      <c r="C458" s="93"/>
      <c r="D458" s="183"/>
      <c r="E458" s="17"/>
      <c r="F458" s="17"/>
      <c r="G458" s="17"/>
      <c r="H458" s="17"/>
      <c r="I458" s="17"/>
      <c r="J458" s="17"/>
      <c r="K458" s="24"/>
      <c r="L458" s="49"/>
      <c r="M458" s="109"/>
      <c r="N458" s="109"/>
      <c r="O458" s="109"/>
      <c r="P458" s="109"/>
      <c r="Q458" s="109"/>
      <c r="R458" s="109"/>
    </row>
    <row r="459" spans="1:14" ht="15">
      <c r="A459" s="10"/>
      <c r="B459" s="126" t="s">
        <v>437</v>
      </c>
      <c r="C459" s="2">
        <v>3322</v>
      </c>
      <c r="D459" s="162">
        <f>SUM(E459:K459)</f>
        <v>600550</v>
      </c>
      <c r="E459" s="256">
        <v>166050</v>
      </c>
      <c r="F459" s="256">
        <v>434500</v>
      </c>
      <c r="G459" s="256"/>
      <c r="H459" s="256"/>
      <c r="I459" s="256"/>
      <c r="J459" s="256"/>
      <c r="K459" s="256"/>
      <c r="L459" s="50"/>
      <c r="M459" s="49"/>
      <c r="N459" s="49"/>
    </row>
    <row r="460" spans="1:14" ht="15">
      <c r="A460" s="10"/>
      <c r="B460" s="126" t="s">
        <v>204</v>
      </c>
      <c r="C460" s="2">
        <v>3326</v>
      </c>
      <c r="D460" s="162">
        <f>SUM(E460:K460)</f>
        <v>0</v>
      </c>
      <c r="E460" s="256"/>
      <c r="F460" s="256"/>
      <c r="G460" s="256"/>
      <c r="H460" s="256"/>
      <c r="I460" s="256"/>
      <c r="J460" s="256"/>
      <c r="K460" s="256"/>
      <c r="L460" s="50"/>
      <c r="M460" s="50"/>
      <c r="N460" s="49"/>
    </row>
    <row r="461" spans="1:14" ht="15">
      <c r="A461" s="10"/>
      <c r="B461" s="125" t="s">
        <v>447</v>
      </c>
      <c r="C461" s="23">
        <v>3341</v>
      </c>
      <c r="D461" s="162">
        <f>SUM(E461:K461)</f>
        <v>0</v>
      </c>
      <c r="E461" s="256"/>
      <c r="F461" s="256"/>
      <c r="G461" s="256"/>
      <c r="H461" s="256"/>
      <c r="I461" s="256"/>
      <c r="J461" s="256"/>
      <c r="K461" s="256"/>
      <c r="L461" s="50"/>
      <c r="M461" s="50"/>
      <c r="N461" s="49"/>
    </row>
    <row r="462" spans="1:23" s="49" customFormat="1" ht="15.75" thickBot="1">
      <c r="A462" s="10"/>
      <c r="B462" s="126" t="s">
        <v>205</v>
      </c>
      <c r="C462" s="95">
        <v>3300</v>
      </c>
      <c r="D462" s="156">
        <f>SUM(E462:K462)</f>
        <v>600550</v>
      </c>
      <c r="E462" s="36">
        <f aca="true" t="shared" si="12" ref="E462:K462">SUM(E459:E461)</f>
        <v>166050</v>
      </c>
      <c r="F462" s="36">
        <f t="shared" si="12"/>
        <v>434500</v>
      </c>
      <c r="G462" s="36">
        <f t="shared" si="12"/>
        <v>0</v>
      </c>
      <c r="H462" s="36">
        <f t="shared" si="12"/>
        <v>0</v>
      </c>
      <c r="I462" s="36">
        <f t="shared" si="12"/>
        <v>0</v>
      </c>
      <c r="J462" s="36">
        <f t="shared" si="12"/>
        <v>0</v>
      </c>
      <c r="K462" s="36">
        <f t="shared" si="12"/>
        <v>0</v>
      </c>
      <c r="M462" s="50"/>
      <c r="O462" s="9"/>
      <c r="P462" s="9"/>
      <c r="Q462" s="9"/>
      <c r="R462" s="9"/>
      <c r="S462" s="308"/>
      <c r="T462" s="309"/>
      <c r="U462" s="308"/>
      <c r="V462" s="308"/>
      <c r="W462" s="308"/>
    </row>
    <row r="463" spans="1:23" s="49" customFormat="1" ht="15">
      <c r="A463" s="10"/>
      <c r="B463" s="132" t="s">
        <v>42</v>
      </c>
      <c r="C463" s="55"/>
      <c r="D463" s="170"/>
      <c r="E463" s="4"/>
      <c r="F463" s="20"/>
      <c r="G463" s="4"/>
      <c r="H463" s="20"/>
      <c r="I463" s="20"/>
      <c r="J463" s="20"/>
      <c r="K463" s="20"/>
      <c r="L463" s="50"/>
      <c r="M463" s="50"/>
      <c r="O463" s="9"/>
      <c r="P463" s="9"/>
      <c r="Q463" s="9"/>
      <c r="R463" s="9"/>
      <c r="S463" s="308"/>
      <c r="T463" s="309"/>
      <c r="U463" s="308"/>
      <c r="V463" s="308"/>
      <c r="W463" s="308"/>
    </row>
    <row r="464" spans="1:23" s="49" customFormat="1" ht="15">
      <c r="A464" s="10"/>
      <c r="B464" s="126" t="s">
        <v>243</v>
      </c>
      <c r="C464" s="2">
        <v>3412</v>
      </c>
      <c r="D464" s="162">
        <f aca="true" t="shared" si="13" ref="D464:D473">SUM(E464:K464)</f>
        <v>0</v>
      </c>
      <c r="E464" s="256"/>
      <c r="F464" s="256"/>
      <c r="G464" s="256"/>
      <c r="H464" s="256"/>
      <c r="I464" s="256"/>
      <c r="J464" s="256"/>
      <c r="K464" s="256"/>
      <c r="L464" s="50"/>
      <c r="O464" s="9"/>
      <c r="P464" s="9"/>
      <c r="Q464" s="9"/>
      <c r="R464" s="9"/>
      <c r="S464" s="308"/>
      <c r="T464" s="309"/>
      <c r="U464" s="308"/>
      <c r="V464" s="308"/>
      <c r="W464" s="308"/>
    </row>
    <row r="465" spans="1:23" s="49" customFormat="1" ht="15">
      <c r="A465" s="10"/>
      <c r="B465" s="217" t="s">
        <v>282</v>
      </c>
      <c r="C465" s="104">
        <v>3418</v>
      </c>
      <c r="D465" s="162">
        <f t="shared" si="13"/>
        <v>0</v>
      </c>
      <c r="E465" s="256"/>
      <c r="F465" s="256"/>
      <c r="G465" s="256"/>
      <c r="H465" s="256"/>
      <c r="I465" s="256"/>
      <c r="J465" s="256"/>
      <c r="K465" s="256"/>
      <c r="L465" s="50"/>
      <c r="M465" s="50"/>
      <c r="O465" s="9"/>
      <c r="P465" s="9"/>
      <c r="Q465" s="9"/>
      <c r="R465" s="9"/>
      <c r="S465" s="308"/>
      <c r="T465" s="309"/>
      <c r="U465" s="308"/>
      <c r="V465" s="308"/>
      <c r="W465" s="308"/>
    </row>
    <row r="466" spans="1:23" ht="15">
      <c r="A466" s="10"/>
      <c r="B466" s="217" t="s">
        <v>283</v>
      </c>
      <c r="C466" s="104">
        <v>3419</v>
      </c>
      <c r="D466" s="162">
        <f t="shared" si="13"/>
        <v>0</v>
      </c>
      <c r="E466" s="256"/>
      <c r="F466" s="256"/>
      <c r="G466" s="256"/>
      <c r="H466" s="256"/>
      <c r="I466" s="256"/>
      <c r="J466" s="256"/>
      <c r="K466" s="256"/>
      <c r="L466" s="50"/>
      <c r="M466" s="50"/>
      <c r="N466" s="49"/>
      <c r="S466" s="310"/>
      <c r="U466" s="310"/>
      <c r="V466" s="310"/>
      <c r="W466" s="310"/>
    </row>
    <row r="467" spans="1:23" s="49" customFormat="1" ht="15">
      <c r="A467" s="10"/>
      <c r="B467" s="126" t="s">
        <v>72</v>
      </c>
      <c r="C467" s="2">
        <v>3421</v>
      </c>
      <c r="D467" s="162">
        <f t="shared" si="13"/>
        <v>0</v>
      </c>
      <c r="E467" s="256"/>
      <c r="F467" s="256"/>
      <c r="G467" s="256"/>
      <c r="H467" s="256"/>
      <c r="I467" s="256"/>
      <c r="J467" s="256"/>
      <c r="K467" s="256"/>
      <c r="L467" s="50"/>
      <c r="M467" s="50"/>
      <c r="O467" s="9"/>
      <c r="P467" s="9"/>
      <c r="Q467" s="9"/>
      <c r="R467" s="9"/>
      <c r="S467" s="308"/>
      <c r="T467" s="311"/>
      <c r="U467" s="308"/>
      <c r="V467" s="308"/>
      <c r="W467" s="308"/>
    </row>
    <row r="468" spans="1:23" s="49" customFormat="1" ht="15">
      <c r="A468" s="10"/>
      <c r="B468" s="126" t="s">
        <v>137</v>
      </c>
      <c r="C468" s="2">
        <v>3423</v>
      </c>
      <c r="D468" s="162">
        <f t="shared" si="13"/>
        <v>0</v>
      </c>
      <c r="E468" s="256"/>
      <c r="F468" s="256"/>
      <c r="G468" s="256"/>
      <c r="H468" s="256"/>
      <c r="I468" s="256"/>
      <c r="J468" s="256"/>
      <c r="K468" s="256"/>
      <c r="L468" s="50"/>
      <c r="M468" s="50"/>
      <c r="O468" s="9"/>
      <c r="P468" s="9"/>
      <c r="Q468" s="9"/>
      <c r="R468" s="9"/>
      <c r="S468" s="308"/>
      <c r="T468" s="309"/>
      <c r="U468" s="308"/>
      <c r="V468" s="308"/>
      <c r="W468" s="308"/>
    </row>
    <row r="469" spans="1:14" ht="15">
      <c r="A469" s="10"/>
      <c r="B469" s="126" t="s">
        <v>206</v>
      </c>
      <c r="C469" s="2">
        <v>3425</v>
      </c>
      <c r="D469" s="162">
        <f t="shared" si="13"/>
        <v>0</v>
      </c>
      <c r="E469" s="256"/>
      <c r="F469" s="256"/>
      <c r="G469" s="256"/>
      <c r="H469" s="256"/>
      <c r="I469" s="256"/>
      <c r="J469" s="256"/>
      <c r="K469" s="256"/>
      <c r="L469" s="50"/>
      <c r="M469" s="50"/>
      <c r="N469" s="49"/>
    </row>
    <row r="470" spans="1:23" s="49" customFormat="1" ht="15">
      <c r="A470" s="10"/>
      <c r="B470" s="125" t="s">
        <v>275</v>
      </c>
      <c r="C470" s="23">
        <v>3430</v>
      </c>
      <c r="D470" s="162">
        <f t="shared" si="13"/>
        <v>0</v>
      </c>
      <c r="E470" s="256"/>
      <c r="F470" s="256"/>
      <c r="G470" s="256"/>
      <c r="H470" s="256"/>
      <c r="I470" s="256"/>
      <c r="J470" s="256"/>
      <c r="K470" s="256"/>
      <c r="L470" s="50"/>
      <c r="M470" s="50"/>
      <c r="O470" s="9"/>
      <c r="P470" s="9"/>
      <c r="Q470" s="9"/>
      <c r="R470" s="9"/>
      <c r="S470" s="308"/>
      <c r="T470" s="309"/>
      <c r="U470" s="308"/>
      <c r="V470" s="308"/>
      <c r="W470" s="308"/>
    </row>
    <row r="471" spans="1:23" s="109" customFormat="1" ht="15">
      <c r="A471" s="10"/>
      <c r="B471" s="126" t="s">
        <v>319</v>
      </c>
      <c r="C471" s="2">
        <v>3440</v>
      </c>
      <c r="D471" s="162">
        <f t="shared" si="13"/>
        <v>0</v>
      </c>
      <c r="E471" s="256"/>
      <c r="F471" s="256"/>
      <c r="G471" s="256"/>
      <c r="H471" s="256"/>
      <c r="I471" s="256"/>
      <c r="J471" s="256"/>
      <c r="K471" s="256"/>
      <c r="L471" s="49"/>
      <c r="M471" s="50"/>
      <c r="N471" s="49"/>
      <c r="O471" s="9"/>
      <c r="P471" s="9"/>
      <c r="Q471" s="9"/>
      <c r="R471" s="9"/>
      <c r="S471" s="308"/>
      <c r="T471" s="309"/>
      <c r="U471" s="308"/>
      <c r="V471" s="308"/>
      <c r="W471" s="308"/>
    </row>
    <row r="472" spans="1:14" ht="15.75" thickBot="1">
      <c r="A472" s="10"/>
      <c r="B472" s="126" t="s">
        <v>207</v>
      </c>
      <c r="C472" s="95">
        <v>3400</v>
      </c>
      <c r="D472" s="163">
        <f t="shared" si="13"/>
        <v>0</v>
      </c>
      <c r="E472" s="36">
        <f aca="true" t="shared" si="14" ref="E472:K472">SUM(E464:E471)</f>
        <v>0</v>
      </c>
      <c r="F472" s="36">
        <f t="shared" si="14"/>
        <v>0</v>
      </c>
      <c r="G472" s="36">
        <f t="shared" si="14"/>
        <v>0</v>
      </c>
      <c r="H472" s="36">
        <f t="shared" si="14"/>
        <v>0</v>
      </c>
      <c r="I472" s="36">
        <f t="shared" si="14"/>
        <v>0</v>
      </c>
      <c r="J472" s="36">
        <f t="shared" si="14"/>
        <v>0</v>
      </c>
      <c r="K472" s="36">
        <f t="shared" si="14"/>
        <v>0</v>
      </c>
      <c r="L472" s="49"/>
      <c r="M472" s="50"/>
      <c r="N472" s="49"/>
    </row>
    <row r="473" spans="1:14" ht="15.75" thickBot="1">
      <c r="A473" s="10"/>
      <c r="B473" s="260" t="s">
        <v>208</v>
      </c>
      <c r="C473" s="96"/>
      <c r="D473" s="156">
        <f t="shared" si="13"/>
        <v>600550</v>
      </c>
      <c r="E473" s="36">
        <f aca="true" t="shared" si="15" ref="E473:K473">E454+E457+E462+E472</f>
        <v>166050</v>
      </c>
      <c r="F473" s="36">
        <f t="shared" si="15"/>
        <v>434500</v>
      </c>
      <c r="G473" s="36">
        <f t="shared" si="15"/>
        <v>0</v>
      </c>
      <c r="H473" s="36">
        <f t="shared" si="15"/>
        <v>0</v>
      </c>
      <c r="I473" s="36">
        <f t="shared" si="15"/>
        <v>0</v>
      </c>
      <c r="J473" s="36">
        <f t="shared" si="15"/>
        <v>0</v>
      </c>
      <c r="K473" s="36">
        <f t="shared" si="15"/>
        <v>0</v>
      </c>
      <c r="L473" s="49"/>
      <c r="M473" s="49"/>
      <c r="N473" s="49"/>
    </row>
    <row r="474" spans="1:14" ht="15">
      <c r="A474" s="10"/>
      <c r="B474" s="229" t="s">
        <v>15</v>
      </c>
      <c r="C474" s="3"/>
      <c r="D474" s="105"/>
      <c r="E474" s="20"/>
      <c r="F474" s="20"/>
      <c r="G474" s="20"/>
      <c r="H474" s="20"/>
      <c r="I474" s="20"/>
      <c r="J474" s="20"/>
      <c r="K474" s="20"/>
      <c r="L474" s="49"/>
      <c r="M474" s="49"/>
      <c r="N474" s="49"/>
    </row>
    <row r="475" spans="1:14" ht="15">
      <c r="A475" s="10"/>
      <c r="B475" s="1" t="s">
        <v>265</v>
      </c>
      <c r="C475" s="2">
        <v>3710</v>
      </c>
      <c r="D475" s="162">
        <f>SUM(E475:K475)</f>
        <v>0</v>
      </c>
      <c r="E475" s="256"/>
      <c r="F475" s="256"/>
      <c r="G475" s="256"/>
      <c r="H475" s="256"/>
      <c r="I475" s="256"/>
      <c r="J475" s="256"/>
      <c r="K475" s="256"/>
      <c r="L475" s="49"/>
      <c r="M475" s="49"/>
      <c r="N475" s="49"/>
    </row>
    <row r="476" spans="1:14" ht="15">
      <c r="A476" s="10"/>
      <c r="B476" s="1" t="s">
        <v>111</v>
      </c>
      <c r="C476" s="2">
        <v>3720</v>
      </c>
      <c r="D476" s="162">
        <f>SUM(E476:K476)</f>
        <v>0</v>
      </c>
      <c r="E476" s="256"/>
      <c r="F476" s="256"/>
      <c r="G476" s="256"/>
      <c r="H476" s="256"/>
      <c r="I476" s="256"/>
      <c r="J476" s="256"/>
      <c r="K476" s="256"/>
      <c r="L476" s="49"/>
      <c r="M476" s="49"/>
      <c r="N476" s="49"/>
    </row>
    <row r="477" spans="1:14" ht="15">
      <c r="A477" s="10"/>
      <c r="B477" s="1" t="s">
        <v>284</v>
      </c>
      <c r="C477" s="2">
        <v>3750</v>
      </c>
      <c r="D477" s="162">
        <f>SUM(E477:K477)</f>
        <v>0</v>
      </c>
      <c r="E477" s="256"/>
      <c r="F477" s="256"/>
      <c r="G477" s="256"/>
      <c r="H477" s="256"/>
      <c r="I477" s="256"/>
      <c r="J477" s="256"/>
      <c r="K477" s="256"/>
      <c r="L477" s="49"/>
      <c r="M477" s="49"/>
      <c r="N477" s="49"/>
    </row>
    <row r="478" spans="1:14" ht="15">
      <c r="A478" s="10"/>
      <c r="B478" s="1" t="s">
        <v>446</v>
      </c>
      <c r="C478" s="2">
        <v>3790</v>
      </c>
      <c r="D478" s="162">
        <f>SUM(E478:K478)</f>
        <v>0</v>
      </c>
      <c r="E478" s="256"/>
      <c r="F478" s="256"/>
      <c r="G478" s="256"/>
      <c r="H478" s="256"/>
      <c r="I478" s="256"/>
      <c r="J478" s="256"/>
      <c r="K478" s="256"/>
      <c r="L478" s="49"/>
      <c r="M478" s="49"/>
      <c r="N478" s="49"/>
    </row>
    <row r="479" spans="1:14" ht="15">
      <c r="A479" s="10"/>
      <c r="B479" s="131" t="s">
        <v>16</v>
      </c>
      <c r="C479" s="93"/>
      <c r="D479" s="155"/>
      <c r="E479" s="277"/>
      <c r="F479" s="278"/>
      <c r="G479" s="278"/>
      <c r="H479" s="278"/>
      <c r="I479" s="278"/>
      <c r="J479" s="278"/>
      <c r="K479" s="278"/>
      <c r="L479" s="50"/>
      <c r="M479" s="49"/>
      <c r="N479" s="49"/>
    </row>
    <row r="480" spans="1:14" ht="15">
      <c r="A480" s="10"/>
      <c r="B480" s="126" t="s">
        <v>180</v>
      </c>
      <c r="C480" s="2">
        <v>3610</v>
      </c>
      <c r="D480" s="162">
        <f aca="true" t="shared" si="16" ref="D480:D490">SUM(E480:K480)</f>
        <v>0</v>
      </c>
      <c r="E480" s="256"/>
      <c r="F480" s="256"/>
      <c r="G480" s="256"/>
      <c r="H480" s="256"/>
      <c r="I480" s="256"/>
      <c r="J480" s="256"/>
      <c r="K480" s="256"/>
      <c r="L480" s="50"/>
      <c r="M480" s="49"/>
      <c r="N480" s="49"/>
    </row>
    <row r="481" spans="1:14" ht="15">
      <c r="A481" s="10"/>
      <c r="B481" s="126" t="s">
        <v>149</v>
      </c>
      <c r="C481" s="2">
        <v>3630</v>
      </c>
      <c r="D481" s="162">
        <f t="shared" si="16"/>
        <v>669119.33</v>
      </c>
      <c r="E481" s="256"/>
      <c r="F481" s="256"/>
      <c r="G481" s="256"/>
      <c r="H481" s="256"/>
      <c r="I481" s="256"/>
      <c r="J481" s="256">
        <v>669119.33</v>
      </c>
      <c r="K481" s="256"/>
      <c r="L481" s="50"/>
      <c r="M481" s="50"/>
      <c r="N481" s="49"/>
    </row>
    <row r="482" spans="1:14" ht="15">
      <c r="A482" s="10"/>
      <c r="B482" s="126" t="s">
        <v>209</v>
      </c>
      <c r="C482" s="2">
        <v>3640</v>
      </c>
      <c r="D482" s="162">
        <f t="shared" si="16"/>
        <v>0</v>
      </c>
      <c r="E482" s="256"/>
      <c r="F482" s="256"/>
      <c r="G482" s="256"/>
      <c r="H482" s="256"/>
      <c r="I482" s="256"/>
      <c r="J482" s="256"/>
      <c r="K482" s="256"/>
      <c r="L482" s="50"/>
      <c r="M482" s="50"/>
      <c r="N482" s="49"/>
    </row>
    <row r="483" spans="1:14" ht="15">
      <c r="A483" s="10"/>
      <c r="B483" s="126" t="s">
        <v>210</v>
      </c>
      <c r="C483" s="2">
        <v>3650</v>
      </c>
      <c r="D483" s="162">
        <f t="shared" si="16"/>
        <v>0</v>
      </c>
      <c r="E483" s="256"/>
      <c r="F483" s="256"/>
      <c r="G483" s="256"/>
      <c r="H483" s="256"/>
      <c r="I483" s="256"/>
      <c r="J483" s="256"/>
      <c r="K483" s="256"/>
      <c r="L483" s="50"/>
      <c r="M483" s="50"/>
      <c r="N483" s="49"/>
    </row>
    <row r="484" spans="1:13" ht="15">
      <c r="A484" s="10"/>
      <c r="B484" s="127" t="s">
        <v>270</v>
      </c>
      <c r="C484" s="23">
        <v>3660</v>
      </c>
      <c r="D484" s="162">
        <f t="shared" si="16"/>
        <v>0</v>
      </c>
      <c r="E484" s="256"/>
      <c r="F484" s="256"/>
      <c r="G484" s="256"/>
      <c r="H484" s="256"/>
      <c r="I484" s="256"/>
      <c r="J484" s="256"/>
      <c r="K484" s="256"/>
      <c r="L484" s="49"/>
      <c r="M484" s="49"/>
    </row>
    <row r="485" spans="1:14" ht="15">
      <c r="A485" s="10"/>
      <c r="B485" s="126" t="s">
        <v>151</v>
      </c>
      <c r="C485" s="2">
        <v>3670</v>
      </c>
      <c r="D485" s="162">
        <f t="shared" si="16"/>
        <v>0</v>
      </c>
      <c r="E485" s="279"/>
      <c r="F485" s="279"/>
      <c r="G485" s="279"/>
      <c r="H485" s="279"/>
      <c r="I485" s="279"/>
      <c r="J485" s="279"/>
      <c r="K485" s="279"/>
      <c r="L485" s="50"/>
      <c r="M485" s="50"/>
      <c r="N485" s="49"/>
    </row>
    <row r="486" spans="1:14" ht="15">
      <c r="A486" s="10"/>
      <c r="B486" s="126" t="s">
        <v>152</v>
      </c>
      <c r="C486" s="2">
        <v>3690</v>
      </c>
      <c r="D486" s="162">
        <f t="shared" si="16"/>
        <v>0</v>
      </c>
      <c r="E486" s="279"/>
      <c r="F486" s="279"/>
      <c r="G486" s="279"/>
      <c r="H486" s="279"/>
      <c r="I486" s="279"/>
      <c r="J486" s="279"/>
      <c r="K486" s="279"/>
      <c r="L486" s="50"/>
      <c r="M486" s="50"/>
      <c r="N486" s="49"/>
    </row>
    <row r="487" spans="1:14" ht="15.75" thickBot="1">
      <c r="A487" s="10"/>
      <c r="B487" s="126" t="s">
        <v>192</v>
      </c>
      <c r="C487" s="95">
        <v>3600</v>
      </c>
      <c r="D487" s="156">
        <f t="shared" si="16"/>
        <v>669119.33</v>
      </c>
      <c r="E487" s="36">
        <f>SUM(E480:E486)</f>
        <v>0</v>
      </c>
      <c r="F487" s="36">
        <f aca="true" t="shared" si="17" ref="F487:K487">SUM(F480:F486)</f>
        <v>0</v>
      </c>
      <c r="G487" s="36">
        <f t="shared" si="17"/>
        <v>0</v>
      </c>
      <c r="H487" s="36">
        <f t="shared" si="17"/>
        <v>0</v>
      </c>
      <c r="I487" s="36">
        <f t="shared" si="17"/>
        <v>0</v>
      </c>
      <c r="J487" s="36">
        <f t="shared" si="17"/>
        <v>669119.33</v>
      </c>
      <c r="K487" s="36">
        <f t="shared" si="17"/>
        <v>0</v>
      </c>
      <c r="L487" s="49"/>
      <c r="M487" s="50"/>
      <c r="N487" s="49"/>
    </row>
    <row r="488" spans="1:14" ht="15.75" thickBot="1">
      <c r="A488" s="10"/>
      <c r="B488" s="218" t="s">
        <v>17</v>
      </c>
      <c r="C488" s="56"/>
      <c r="D488" s="156">
        <f t="shared" si="16"/>
        <v>669119.33</v>
      </c>
      <c r="E488" s="36">
        <f aca="true" t="shared" si="18" ref="E488:K488">SUM(E475:E478)+E487</f>
        <v>0</v>
      </c>
      <c r="F488" s="36">
        <f t="shared" si="18"/>
        <v>0</v>
      </c>
      <c r="G488" s="36">
        <f t="shared" si="18"/>
        <v>0</v>
      </c>
      <c r="H488" s="36">
        <f t="shared" si="18"/>
        <v>0</v>
      </c>
      <c r="I488" s="36">
        <f t="shared" si="18"/>
        <v>0</v>
      </c>
      <c r="J488" s="36">
        <f t="shared" si="18"/>
        <v>669119.33</v>
      </c>
      <c r="K488" s="36">
        <f t="shared" si="18"/>
        <v>0</v>
      </c>
      <c r="L488" s="49"/>
      <c r="M488" s="50"/>
      <c r="N488" s="49"/>
    </row>
    <row r="489" spans="1:14" ht="15">
      <c r="A489" s="10"/>
      <c r="B489" s="24"/>
      <c r="C489" s="3"/>
      <c r="D489" s="170"/>
      <c r="E489" s="20"/>
      <c r="F489" s="20"/>
      <c r="G489" s="20"/>
      <c r="H489" s="20"/>
      <c r="I489" s="20"/>
      <c r="J489" s="20"/>
      <c r="K489" s="20"/>
      <c r="L489" s="49"/>
      <c r="M489" s="49"/>
      <c r="N489" s="49"/>
    </row>
    <row r="490" spans="1:14" ht="15.75" thickBot="1">
      <c r="A490" s="10"/>
      <c r="B490" s="1" t="str">
        <f>IF(H2="","Fund Balance",CONCATENATE("Fund Balance, ",LOOKUP(H2,T2:T8,U2:U8)))</f>
        <v>Fund Balance, July 1, 2018</v>
      </c>
      <c r="C490" s="2">
        <v>2800</v>
      </c>
      <c r="D490" s="156">
        <f t="shared" si="16"/>
        <v>2202.74</v>
      </c>
      <c r="E490" s="280">
        <v>2202.74</v>
      </c>
      <c r="F490" s="281"/>
      <c r="G490" s="281"/>
      <c r="H490" s="281"/>
      <c r="I490" s="281"/>
      <c r="J490" s="281"/>
      <c r="K490" s="281"/>
      <c r="L490" s="50"/>
      <c r="M490" s="49"/>
      <c r="N490" s="49"/>
    </row>
    <row r="491" spans="1:14" ht="15">
      <c r="A491" s="10"/>
      <c r="B491" s="229" t="s">
        <v>43</v>
      </c>
      <c r="C491" s="3"/>
      <c r="D491" s="170"/>
      <c r="E491" s="20"/>
      <c r="F491" s="20"/>
      <c r="G491" s="20"/>
      <c r="H491" s="20"/>
      <c r="I491" s="20"/>
      <c r="J491" s="20"/>
      <c r="K491" s="20"/>
      <c r="L491" s="49"/>
      <c r="M491" s="50"/>
      <c r="N491" s="49"/>
    </row>
    <row r="492" spans="1:14" ht="15.75" thickBot="1">
      <c r="A492" s="10"/>
      <c r="B492" s="218" t="s">
        <v>324</v>
      </c>
      <c r="C492" s="56"/>
      <c r="D492" s="106">
        <f>SUM(E492:K492)</f>
        <v>1271872.0699999998</v>
      </c>
      <c r="E492" s="6">
        <f aca="true" t="shared" si="19" ref="E492:K492">(E473+E488+E490)</f>
        <v>168252.74</v>
      </c>
      <c r="F492" s="6">
        <f t="shared" si="19"/>
        <v>434500</v>
      </c>
      <c r="G492" s="6">
        <f t="shared" si="19"/>
        <v>0</v>
      </c>
      <c r="H492" s="6">
        <f t="shared" si="19"/>
        <v>0</v>
      </c>
      <c r="I492" s="6">
        <f t="shared" si="19"/>
        <v>0</v>
      </c>
      <c r="J492" s="6">
        <f t="shared" si="19"/>
        <v>669119.33</v>
      </c>
      <c r="K492" s="6">
        <f t="shared" si="19"/>
        <v>0</v>
      </c>
      <c r="L492" s="49"/>
      <c r="M492" s="49"/>
      <c r="N492" s="49"/>
    </row>
    <row r="493" spans="1:13" ht="15.75" thickTop="1">
      <c r="A493" s="10"/>
      <c r="B493" s="31"/>
      <c r="C493" s="115"/>
      <c r="D493" s="107"/>
      <c r="E493" s="46"/>
      <c r="F493" s="46"/>
      <c r="G493" s="46"/>
      <c r="H493" s="46"/>
      <c r="I493" s="46"/>
      <c r="J493" s="46"/>
      <c r="K493" s="46"/>
      <c r="L493" s="49"/>
      <c r="M493" s="49"/>
    </row>
    <row r="494" spans="1:13" ht="15">
      <c r="A494" s="10"/>
      <c r="B494" s="9" t="s">
        <v>30</v>
      </c>
      <c r="M494" s="49"/>
    </row>
    <row r="495" spans="1:12" ht="15">
      <c r="A495" s="198"/>
      <c r="F495" s="97"/>
      <c r="L495" s="49"/>
    </row>
    <row r="496" spans="1:2" ht="15">
      <c r="A496" s="10" t="s">
        <v>51</v>
      </c>
      <c r="B496" s="11" t="str">
        <f>$B$1</f>
        <v>DISTRICT SCHOOL BOARD OF LEVY COUNTY</v>
      </c>
    </row>
    <row r="497" spans="1:6" ht="15">
      <c r="A497" s="198"/>
      <c r="B497" s="12" t="s">
        <v>8</v>
      </c>
      <c r="C497" s="140"/>
      <c r="F497" s="8"/>
    </row>
    <row r="498" spans="1:6" ht="15">
      <c r="A498" s="10"/>
      <c r="B498" s="12" t="str">
        <f>$B$26</f>
        <v>For Fiscal Year Ending June 30, 2019</v>
      </c>
      <c r="F498" s="211"/>
    </row>
    <row r="499" spans="1:11" ht="15">
      <c r="A499" s="10"/>
      <c r="F499" s="8"/>
      <c r="K499" s="331"/>
    </row>
    <row r="500" spans="1:11" ht="15">
      <c r="A500" s="10"/>
      <c r="B500" s="58" t="s">
        <v>456</v>
      </c>
      <c r="K500" s="74" t="s">
        <v>94</v>
      </c>
    </row>
    <row r="501" spans="1:18" ht="15">
      <c r="A501" s="10"/>
      <c r="B501" s="110"/>
      <c r="C501" s="93"/>
      <c r="D501" s="98"/>
      <c r="E501" s="93">
        <v>210</v>
      </c>
      <c r="F501" s="93">
        <v>220</v>
      </c>
      <c r="G501" s="93">
        <v>230</v>
      </c>
      <c r="H501" s="93">
        <v>240</v>
      </c>
      <c r="I501" s="93">
        <v>250</v>
      </c>
      <c r="J501" s="93">
        <v>290</v>
      </c>
      <c r="K501" s="93">
        <v>299</v>
      </c>
      <c r="L501" s="49"/>
      <c r="M501" s="49"/>
      <c r="N501" s="49"/>
      <c r="O501" s="49"/>
      <c r="P501" s="49"/>
      <c r="Q501" s="49"/>
      <c r="R501" s="49"/>
    </row>
    <row r="502" spans="1:18" ht="15">
      <c r="A502" s="10"/>
      <c r="B502" s="335" t="s">
        <v>466</v>
      </c>
      <c r="C502" s="99" t="s">
        <v>9</v>
      </c>
      <c r="D502" s="99" t="s">
        <v>20</v>
      </c>
      <c r="E502" s="99" t="s">
        <v>438</v>
      </c>
      <c r="F502" s="99" t="s">
        <v>314</v>
      </c>
      <c r="G502" s="94" t="s">
        <v>429</v>
      </c>
      <c r="H502" s="99" t="s">
        <v>37</v>
      </c>
      <c r="I502" s="99" t="s">
        <v>258</v>
      </c>
      <c r="J502" s="99" t="s">
        <v>38</v>
      </c>
      <c r="K502" s="99" t="s">
        <v>238</v>
      </c>
      <c r="L502" s="109"/>
      <c r="M502" s="49"/>
      <c r="N502" s="49"/>
      <c r="O502" s="49"/>
      <c r="P502" s="49"/>
      <c r="Q502" s="49"/>
      <c r="R502" s="49"/>
    </row>
    <row r="503" spans="1:18" ht="15">
      <c r="A503" s="10"/>
      <c r="B503" s="39"/>
      <c r="C503" s="3" t="s">
        <v>10</v>
      </c>
      <c r="D503" s="183"/>
      <c r="E503" s="2" t="s">
        <v>257</v>
      </c>
      <c r="F503" s="2" t="s">
        <v>257</v>
      </c>
      <c r="G503" s="2" t="s">
        <v>430</v>
      </c>
      <c r="H503" s="2" t="s">
        <v>39</v>
      </c>
      <c r="I503" s="2" t="s">
        <v>257</v>
      </c>
      <c r="J503" s="2" t="s">
        <v>40</v>
      </c>
      <c r="K503" s="2" t="s">
        <v>271</v>
      </c>
      <c r="L503" s="49"/>
      <c r="M503" s="49"/>
      <c r="N503" s="49"/>
      <c r="O503" s="49"/>
      <c r="P503" s="49"/>
      <c r="Q503" s="49"/>
      <c r="R503" s="49"/>
    </row>
    <row r="504" spans="1:18" ht="15">
      <c r="A504" s="114"/>
      <c r="B504" s="131" t="s">
        <v>64</v>
      </c>
      <c r="C504" s="93"/>
      <c r="D504" s="98"/>
      <c r="E504" s="111"/>
      <c r="F504" s="111"/>
      <c r="G504" s="111"/>
      <c r="H504" s="111"/>
      <c r="I504" s="111"/>
      <c r="J504" s="111"/>
      <c r="K504" s="111"/>
      <c r="L504" s="49"/>
      <c r="M504" s="109"/>
      <c r="N504" s="109"/>
      <c r="O504" s="109"/>
      <c r="P504" s="109"/>
      <c r="Q504" s="109"/>
      <c r="R504" s="109"/>
    </row>
    <row r="505" spans="1:13" ht="15">
      <c r="A505" s="10"/>
      <c r="B505" s="126" t="s">
        <v>211</v>
      </c>
      <c r="C505" s="2">
        <v>710</v>
      </c>
      <c r="D505" s="162">
        <f>SUM(E505:K505)</f>
        <v>861772.86</v>
      </c>
      <c r="E505" s="256">
        <v>148000</v>
      </c>
      <c r="F505" s="256">
        <v>154985.66</v>
      </c>
      <c r="G505" s="256"/>
      <c r="H505" s="256"/>
      <c r="I505" s="256"/>
      <c r="J505" s="256">
        <v>558787.2</v>
      </c>
      <c r="K505" s="256"/>
      <c r="L505" s="50"/>
      <c r="M505" s="49"/>
    </row>
    <row r="506" spans="1:13" ht="15">
      <c r="A506" s="10"/>
      <c r="B506" s="126" t="s">
        <v>212</v>
      </c>
      <c r="C506" s="2">
        <v>720</v>
      </c>
      <c r="D506" s="162">
        <f>SUM(E506:K506)</f>
        <v>182501.95</v>
      </c>
      <c r="E506" s="256">
        <v>18000</v>
      </c>
      <c r="F506" s="256">
        <v>56669.82</v>
      </c>
      <c r="G506" s="256"/>
      <c r="H506" s="256"/>
      <c r="I506" s="256"/>
      <c r="J506" s="256">
        <v>107832.13</v>
      </c>
      <c r="K506" s="256"/>
      <c r="L506" s="50"/>
      <c r="M506" s="49"/>
    </row>
    <row r="507" spans="1:13" ht="15">
      <c r="A507" s="10"/>
      <c r="B507" s="126" t="s">
        <v>213</v>
      </c>
      <c r="C507" s="2">
        <v>730</v>
      </c>
      <c r="D507" s="162">
        <f>SUM(E507:K507)</f>
        <v>2550</v>
      </c>
      <c r="E507" s="256">
        <v>50</v>
      </c>
      <c r="F507" s="256"/>
      <c r="G507" s="256"/>
      <c r="H507" s="256"/>
      <c r="I507" s="256"/>
      <c r="J507" s="256">
        <v>2500</v>
      </c>
      <c r="K507" s="256"/>
      <c r="L507" s="50"/>
      <c r="M507" s="49"/>
    </row>
    <row r="508" spans="1:13" ht="15.75" thickBot="1">
      <c r="A508" s="10"/>
      <c r="B508" s="126" t="s">
        <v>289</v>
      </c>
      <c r="C508" s="2">
        <v>790</v>
      </c>
      <c r="D508" s="163">
        <f>SUM(E508:K508)</f>
        <v>0</v>
      </c>
      <c r="E508" s="257"/>
      <c r="F508" s="257"/>
      <c r="G508" s="257"/>
      <c r="H508" s="257"/>
      <c r="I508" s="257"/>
      <c r="J508" s="257"/>
      <c r="K508" s="257"/>
      <c r="L508" s="50"/>
      <c r="M508" s="49"/>
    </row>
    <row r="509" spans="1:13" ht="15.75" thickBot="1">
      <c r="A509" s="10"/>
      <c r="B509" s="218" t="s">
        <v>26</v>
      </c>
      <c r="C509" s="56">
        <v>9200</v>
      </c>
      <c r="D509" s="187">
        <f>SUM(E509:K509)</f>
        <v>1046824.8099999999</v>
      </c>
      <c r="E509" s="36">
        <f aca="true" t="shared" si="20" ref="E509:K509">SUM(E505:E508)</f>
        <v>166050</v>
      </c>
      <c r="F509" s="36">
        <f t="shared" si="20"/>
        <v>211655.48</v>
      </c>
      <c r="G509" s="36">
        <f t="shared" si="20"/>
        <v>0</v>
      </c>
      <c r="H509" s="36">
        <f t="shared" si="20"/>
        <v>0</v>
      </c>
      <c r="I509" s="36">
        <f t="shared" si="20"/>
        <v>0</v>
      </c>
      <c r="J509" s="36">
        <f t="shared" si="20"/>
        <v>669119.33</v>
      </c>
      <c r="K509" s="36">
        <f t="shared" si="20"/>
        <v>0</v>
      </c>
      <c r="L509" s="49"/>
      <c r="M509" s="49"/>
    </row>
    <row r="510" spans="1:13" ht="30.75">
      <c r="A510" s="10"/>
      <c r="B510" s="322" t="s">
        <v>445</v>
      </c>
      <c r="C510" s="41">
        <v>760</v>
      </c>
      <c r="D510" s="323">
        <f aca="true" t="shared" si="21" ref="D510:D520">SUM(E510:K510)</f>
        <v>0</v>
      </c>
      <c r="E510" s="256"/>
      <c r="F510" s="256"/>
      <c r="G510" s="256"/>
      <c r="H510" s="256"/>
      <c r="I510" s="256"/>
      <c r="J510" s="256"/>
      <c r="K510" s="256"/>
      <c r="L510" s="49"/>
      <c r="M510" s="49"/>
    </row>
    <row r="511" spans="1:13" ht="15">
      <c r="A511" s="10"/>
      <c r="B511" s="132" t="s">
        <v>44</v>
      </c>
      <c r="C511" s="55"/>
      <c r="D511" s="170"/>
      <c r="E511" s="20"/>
      <c r="F511" s="20"/>
      <c r="G511" s="20"/>
      <c r="H511" s="20"/>
      <c r="I511" s="20"/>
      <c r="J511" s="20"/>
      <c r="K511" s="20"/>
      <c r="L511" s="49"/>
      <c r="M511" s="49"/>
    </row>
    <row r="512" spans="1:13" ht="15">
      <c r="A512" s="10"/>
      <c r="B512" s="126" t="s">
        <v>185</v>
      </c>
      <c r="C512" s="2">
        <v>910</v>
      </c>
      <c r="D512" s="162">
        <f t="shared" si="21"/>
        <v>222844.52</v>
      </c>
      <c r="E512" s="256"/>
      <c r="F512" s="256">
        <v>222844.52</v>
      </c>
      <c r="G512" s="256"/>
      <c r="H512" s="256"/>
      <c r="I512" s="256"/>
      <c r="J512" s="256"/>
      <c r="K512" s="256"/>
      <c r="L512" s="50"/>
      <c r="M512" s="49"/>
    </row>
    <row r="513" spans="1:13" ht="15">
      <c r="A513" s="10"/>
      <c r="B513" s="126" t="s">
        <v>168</v>
      </c>
      <c r="C513" s="2">
        <v>930</v>
      </c>
      <c r="D513" s="162">
        <f t="shared" si="21"/>
        <v>0</v>
      </c>
      <c r="E513" s="256"/>
      <c r="F513" s="256"/>
      <c r="G513" s="256"/>
      <c r="H513" s="256"/>
      <c r="I513" s="256"/>
      <c r="J513" s="256"/>
      <c r="K513" s="256"/>
      <c r="L513" s="50"/>
      <c r="M513" s="49"/>
    </row>
    <row r="514" spans="1:23" s="49" customFormat="1" ht="15">
      <c r="A514" s="10"/>
      <c r="B514" s="126" t="s">
        <v>214</v>
      </c>
      <c r="C514" s="2">
        <v>940</v>
      </c>
      <c r="D514" s="162">
        <f t="shared" si="21"/>
        <v>0</v>
      </c>
      <c r="E514" s="256"/>
      <c r="F514" s="256"/>
      <c r="G514" s="256"/>
      <c r="H514" s="256"/>
      <c r="I514" s="256"/>
      <c r="J514" s="256"/>
      <c r="K514" s="256"/>
      <c r="L514" s="50"/>
      <c r="N514" s="9"/>
      <c r="O514" s="9"/>
      <c r="P514" s="9"/>
      <c r="Q514" s="9"/>
      <c r="R514" s="9"/>
      <c r="S514" s="308"/>
      <c r="T514" s="309"/>
      <c r="U514" s="308"/>
      <c r="V514" s="308"/>
      <c r="W514" s="308"/>
    </row>
    <row r="515" spans="1:23" s="49" customFormat="1" ht="15">
      <c r="A515" s="10"/>
      <c r="B515" s="126" t="s">
        <v>210</v>
      </c>
      <c r="C515" s="2">
        <v>950</v>
      </c>
      <c r="D515" s="162">
        <f t="shared" si="21"/>
        <v>0</v>
      </c>
      <c r="E515" s="256"/>
      <c r="F515" s="256"/>
      <c r="G515" s="256"/>
      <c r="H515" s="256"/>
      <c r="I515" s="256"/>
      <c r="J515" s="256"/>
      <c r="K515" s="256"/>
      <c r="L515" s="50"/>
      <c r="N515" s="9"/>
      <c r="O515" s="9"/>
      <c r="P515" s="9"/>
      <c r="Q515" s="9"/>
      <c r="R515" s="9"/>
      <c r="S515" s="308"/>
      <c r="T515" s="309"/>
      <c r="U515" s="308"/>
      <c r="V515" s="308"/>
      <c r="W515" s="308"/>
    </row>
    <row r="516" spans="1:23" s="49" customFormat="1" ht="15">
      <c r="A516" s="10"/>
      <c r="B516" s="125" t="s">
        <v>266</v>
      </c>
      <c r="C516" s="32">
        <v>960</v>
      </c>
      <c r="D516" s="161">
        <f t="shared" si="21"/>
        <v>0</v>
      </c>
      <c r="E516" s="256"/>
      <c r="F516" s="256"/>
      <c r="G516" s="256"/>
      <c r="H516" s="256"/>
      <c r="I516" s="256"/>
      <c r="J516" s="256"/>
      <c r="K516" s="256"/>
      <c r="L516" s="9"/>
      <c r="M516" s="9"/>
      <c r="N516" s="9"/>
      <c r="O516" s="9"/>
      <c r="P516" s="9"/>
      <c r="Q516" s="9"/>
      <c r="R516" s="9"/>
      <c r="S516" s="308"/>
      <c r="T516" s="309"/>
      <c r="U516" s="308"/>
      <c r="V516" s="308"/>
      <c r="W516" s="308"/>
    </row>
    <row r="517" spans="1:23" s="109" customFormat="1" ht="15">
      <c r="A517" s="10"/>
      <c r="B517" s="126" t="s">
        <v>170</v>
      </c>
      <c r="C517" s="2">
        <v>970</v>
      </c>
      <c r="D517" s="162">
        <f t="shared" si="21"/>
        <v>0</v>
      </c>
      <c r="E517" s="279"/>
      <c r="F517" s="279"/>
      <c r="G517" s="279"/>
      <c r="H517" s="279"/>
      <c r="I517" s="279"/>
      <c r="J517" s="279"/>
      <c r="K517" s="279"/>
      <c r="L517" s="50"/>
      <c r="M517" s="49"/>
      <c r="N517" s="9"/>
      <c r="O517" s="9"/>
      <c r="P517" s="9"/>
      <c r="Q517" s="9"/>
      <c r="R517" s="9"/>
      <c r="S517" s="308"/>
      <c r="T517" s="309"/>
      <c r="U517" s="308"/>
      <c r="V517" s="308"/>
      <c r="W517" s="308"/>
    </row>
    <row r="518" spans="1:13" ht="15">
      <c r="A518" s="10"/>
      <c r="B518" s="126" t="s">
        <v>171</v>
      </c>
      <c r="C518" s="2">
        <v>990</v>
      </c>
      <c r="D518" s="162">
        <f t="shared" si="21"/>
        <v>0</v>
      </c>
      <c r="E518" s="279"/>
      <c r="F518" s="279"/>
      <c r="G518" s="279"/>
      <c r="H518" s="279"/>
      <c r="I518" s="279"/>
      <c r="J518" s="279"/>
      <c r="K518" s="279"/>
      <c r="L518" s="50"/>
      <c r="M518" s="49"/>
    </row>
    <row r="519" spans="1:13" ht="15.75" thickBot="1">
      <c r="A519" s="10"/>
      <c r="B519" s="126" t="s">
        <v>172</v>
      </c>
      <c r="C519" s="56">
        <v>9700</v>
      </c>
      <c r="D519" s="163">
        <f t="shared" si="21"/>
        <v>222844.52</v>
      </c>
      <c r="E519" s="36">
        <f aca="true" t="shared" si="22" ref="E519:K519">SUM(E512:E518)</f>
        <v>0</v>
      </c>
      <c r="F519" s="36">
        <f t="shared" si="22"/>
        <v>222844.52</v>
      </c>
      <c r="G519" s="36">
        <f t="shared" si="22"/>
        <v>0</v>
      </c>
      <c r="H519" s="36">
        <f t="shared" si="22"/>
        <v>0</v>
      </c>
      <c r="I519" s="36">
        <f t="shared" si="22"/>
        <v>0</v>
      </c>
      <c r="J519" s="36">
        <f t="shared" si="22"/>
        <v>0</v>
      </c>
      <c r="K519" s="36">
        <f t="shared" si="22"/>
        <v>0</v>
      </c>
      <c r="L519" s="49"/>
      <c r="M519" s="49"/>
    </row>
    <row r="520" spans="1:13" ht="15.75" thickBot="1">
      <c r="A520" s="10"/>
      <c r="B520" s="282" t="s">
        <v>29</v>
      </c>
      <c r="C520" s="5"/>
      <c r="D520" s="156">
        <f t="shared" si="21"/>
        <v>222844.52</v>
      </c>
      <c r="E520" s="283">
        <f>(E510+E519)</f>
        <v>0</v>
      </c>
      <c r="F520" s="283">
        <f aca="true" t="shared" si="23" ref="F520:K520">(F510+F519)</f>
        <v>222844.52</v>
      </c>
      <c r="G520" s="283">
        <f t="shared" si="23"/>
        <v>0</v>
      </c>
      <c r="H520" s="283">
        <f t="shared" si="23"/>
        <v>0</v>
      </c>
      <c r="I520" s="283">
        <f t="shared" si="23"/>
        <v>0</v>
      </c>
      <c r="J520" s="283">
        <f t="shared" si="23"/>
        <v>0</v>
      </c>
      <c r="K520" s="283">
        <f t="shared" si="23"/>
        <v>0</v>
      </c>
      <c r="L520" s="49"/>
      <c r="M520" s="49"/>
    </row>
    <row r="521" spans="1:13" ht="15">
      <c r="A521" s="10"/>
      <c r="B521" s="258"/>
      <c r="C521" s="138"/>
      <c r="D521" s="149"/>
      <c r="E521" s="284"/>
      <c r="F521" s="20"/>
      <c r="G521" s="20"/>
      <c r="H521" s="20"/>
      <c r="I521" s="20"/>
      <c r="J521" s="20"/>
      <c r="K521" s="20"/>
      <c r="L521" s="49"/>
      <c r="M521" s="49"/>
    </row>
    <row r="522" spans="1:13" ht="15">
      <c r="A522" s="10"/>
      <c r="B522" s="27" t="str">
        <f>IF(H$2="","Nonspendable Fund Balance",CONCATENATE("Nonspendable Fund Balance, ",LOOKUP(H$2,T$2:T$8,V$2:V$8)))</f>
        <v>Nonspendable Fund Balance, June 30, 2019</v>
      </c>
      <c r="C522" s="34">
        <v>2710</v>
      </c>
      <c r="D522" s="184">
        <f aca="true" t="shared" si="24" ref="D522:D527">SUM(E522:K522)</f>
        <v>0</v>
      </c>
      <c r="E522" s="285"/>
      <c r="F522" s="285"/>
      <c r="G522" s="285"/>
      <c r="H522" s="285"/>
      <c r="I522" s="285"/>
      <c r="J522" s="285"/>
      <c r="K522" s="285"/>
      <c r="L522" s="49"/>
      <c r="M522" s="49"/>
    </row>
    <row r="523" spans="1:23" ht="15">
      <c r="A523" s="10"/>
      <c r="B523" s="1" t="str">
        <f>IF(H$2="","Restricted Fund Balance",CONCATENATE("Restricted Fund Balance, ",LOOKUP(H$2,T$2:T$8,V$2:V$8)))</f>
        <v>Restricted Fund Balance, June 30, 2019</v>
      </c>
      <c r="C523" s="2">
        <v>2720</v>
      </c>
      <c r="D523" s="184">
        <f t="shared" si="24"/>
        <v>2202.74</v>
      </c>
      <c r="E523" s="255">
        <v>2202.74</v>
      </c>
      <c r="F523" s="255"/>
      <c r="G523" s="255"/>
      <c r="H523" s="255"/>
      <c r="I523" s="255"/>
      <c r="J523" s="255"/>
      <c r="K523" s="255"/>
      <c r="L523" s="49"/>
      <c r="M523" s="49"/>
      <c r="S523" s="310"/>
      <c r="U523" s="310"/>
      <c r="V523" s="310"/>
      <c r="W523" s="310"/>
    </row>
    <row r="524" spans="1:20" ht="15">
      <c r="A524" s="10"/>
      <c r="B524" s="1" t="str">
        <f>IF(H$2="","Committed Fund Balance",CONCATENATE("Committed Fund Balance, ",LOOKUP(H$2,T$2:T$8,V$2:V$8)))</f>
        <v>Committed Fund Balance, June 30, 2019</v>
      </c>
      <c r="C524" s="2">
        <v>2730</v>
      </c>
      <c r="D524" s="185">
        <f t="shared" si="24"/>
        <v>0</v>
      </c>
      <c r="E524" s="255"/>
      <c r="F524" s="255"/>
      <c r="G524" s="255"/>
      <c r="H524" s="255"/>
      <c r="I524" s="255"/>
      <c r="J524" s="255"/>
      <c r="K524" s="255"/>
      <c r="L524" s="49"/>
      <c r="M524" s="49"/>
      <c r="T524" s="311"/>
    </row>
    <row r="525" spans="1:13" ht="15">
      <c r="A525" s="10"/>
      <c r="B525" s="1" t="str">
        <f>IF(H$2="","Assigned Fund Balance",CONCATENATE("Assigned Fund Balance, ",LOOKUP(H$2,T$2:T$8,V$2:V$8)))</f>
        <v>Assigned Fund Balance, June 30, 2019</v>
      </c>
      <c r="C525" s="2">
        <v>2740</v>
      </c>
      <c r="D525" s="185">
        <f t="shared" si="24"/>
        <v>0</v>
      </c>
      <c r="E525" s="255"/>
      <c r="F525" s="255"/>
      <c r="G525" s="255"/>
      <c r="H525" s="255"/>
      <c r="I525" s="255"/>
      <c r="J525" s="255"/>
      <c r="K525" s="255"/>
      <c r="L525" s="49"/>
      <c r="M525" s="49"/>
    </row>
    <row r="526" spans="1:13" ht="15.75" thickBot="1">
      <c r="A526" s="10"/>
      <c r="B526" s="1" t="str">
        <f>IF(H$2="","Unassigned Fund Balance",CONCATENATE("Unassigned Fund Balance, ",LOOKUP(H$2,T$2:T$8,V$2:V$8)))</f>
        <v>Unassigned Fund Balance, June 30, 2019</v>
      </c>
      <c r="C526" s="2">
        <v>2750</v>
      </c>
      <c r="D526" s="163">
        <f t="shared" si="24"/>
        <v>0</v>
      </c>
      <c r="E526" s="286"/>
      <c r="F526" s="286"/>
      <c r="G526" s="286"/>
      <c r="H526" s="286"/>
      <c r="I526" s="286"/>
      <c r="J526" s="286"/>
      <c r="K526" s="286"/>
      <c r="L526" s="49"/>
      <c r="M526" s="49"/>
    </row>
    <row r="527" spans="1:18" ht="15.75" thickBot="1">
      <c r="A527" s="10"/>
      <c r="B527" s="260" t="s">
        <v>250</v>
      </c>
      <c r="C527" s="23">
        <v>2700</v>
      </c>
      <c r="D527" s="187">
        <f t="shared" si="24"/>
        <v>2202.74</v>
      </c>
      <c r="E527" s="209">
        <f>SUM(E522:E526)</f>
        <v>2202.74</v>
      </c>
      <c r="F527" s="209">
        <f aca="true" t="shared" si="25" ref="F527:K527">SUM(F522:F526)</f>
        <v>0</v>
      </c>
      <c r="G527" s="209">
        <f t="shared" si="25"/>
        <v>0</v>
      </c>
      <c r="H527" s="209">
        <f t="shared" si="25"/>
        <v>0</v>
      </c>
      <c r="I527" s="209">
        <f t="shared" si="25"/>
        <v>0</v>
      </c>
      <c r="J527" s="209">
        <f t="shared" si="25"/>
        <v>0</v>
      </c>
      <c r="K527" s="209">
        <f t="shared" si="25"/>
        <v>0</v>
      </c>
      <c r="L527" s="49"/>
      <c r="M527" s="49"/>
      <c r="N527" s="49"/>
      <c r="O527" s="49"/>
      <c r="P527" s="49"/>
      <c r="Q527" s="49"/>
      <c r="R527" s="49"/>
    </row>
    <row r="528" spans="1:13" ht="15">
      <c r="A528" s="10"/>
      <c r="B528" s="229" t="s">
        <v>320</v>
      </c>
      <c r="C528" s="55"/>
      <c r="D528" s="170"/>
      <c r="E528" s="20"/>
      <c r="F528" s="20"/>
      <c r="G528" s="20"/>
      <c r="H528" s="20"/>
      <c r="I528" s="20"/>
      <c r="J528" s="20"/>
      <c r="K528" s="20"/>
      <c r="L528" s="49"/>
      <c r="M528" s="49"/>
    </row>
    <row r="529" spans="1:13" ht="15.75" thickBot="1">
      <c r="A529" s="10"/>
      <c r="B529" s="218" t="s">
        <v>249</v>
      </c>
      <c r="C529" s="5"/>
      <c r="D529" s="106">
        <f>SUM(E529:K529)</f>
        <v>1271872.0699999998</v>
      </c>
      <c r="E529" s="6">
        <f>E509+E520+E527</f>
        <v>168252.74</v>
      </c>
      <c r="F529" s="6">
        <f aca="true" t="shared" si="26" ref="F529:K529">F509+F520+F527</f>
        <v>434500</v>
      </c>
      <c r="G529" s="6">
        <f t="shared" si="26"/>
        <v>0</v>
      </c>
      <c r="H529" s="6">
        <f t="shared" si="26"/>
        <v>0</v>
      </c>
      <c r="I529" s="6">
        <f t="shared" si="26"/>
        <v>0</v>
      </c>
      <c r="J529" s="6">
        <f t="shared" si="26"/>
        <v>669119.33</v>
      </c>
      <c r="K529" s="6">
        <f t="shared" si="26"/>
        <v>0</v>
      </c>
      <c r="L529" s="49"/>
      <c r="M529" s="49"/>
    </row>
    <row r="530" spans="1:13" ht="15.75" thickTop="1">
      <c r="A530" s="10"/>
      <c r="E530" s="49"/>
      <c r="F530" s="49"/>
      <c r="G530" s="49"/>
      <c r="H530" s="49"/>
      <c r="I530" s="49"/>
      <c r="J530" s="49"/>
      <c r="K530" s="49"/>
      <c r="L530" s="49"/>
      <c r="M530" s="49"/>
    </row>
    <row r="531" spans="1:13" ht="15">
      <c r="A531" s="10"/>
      <c r="B531" s="9" t="s">
        <v>30</v>
      </c>
      <c r="F531" s="97"/>
      <c r="L531" s="49"/>
      <c r="M531" s="49"/>
    </row>
    <row r="532" spans="1:12" ht="15">
      <c r="A532" s="198"/>
      <c r="F532" s="97"/>
      <c r="K532" s="49"/>
      <c r="L532" s="49"/>
    </row>
    <row r="533" spans="1:13" ht="15">
      <c r="A533" s="10" t="s">
        <v>76</v>
      </c>
      <c r="B533" s="11" t="str">
        <f>$B$1</f>
        <v>DISTRICT SCHOOL BOARD OF LEVY COUNTY</v>
      </c>
      <c r="C533" s="140"/>
      <c r="K533" s="49"/>
      <c r="L533" s="49"/>
      <c r="M533" s="49"/>
    </row>
    <row r="534" spans="1:13" ht="15">
      <c r="A534" s="198"/>
      <c r="B534" s="12" t="s">
        <v>8</v>
      </c>
      <c r="K534" s="49"/>
      <c r="L534" s="49"/>
      <c r="M534" s="49"/>
    </row>
    <row r="535" spans="1:13" ht="15">
      <c r="A535" s="10"/>
      <c r="B535" s="12" t="str">
        <f>$B$26</f>
        <v>For Fiscal Year Ending June 30, 2019</v>
      </c>
      <c r="F535" s="211"/>
      <c r="K535" s="49"/>
      <c r="L535" s="49"/>
      <c r="M535" s="49"/>
    </row>
    <row r="536" spans="1:14" ht="15">
      <c r="A536" s="10"/>
      <c r="F536" s="8"/>
      <c r="J536" s="211"/>
      <c r="K536" s="211"/>
      <c r="L536" s="211"/>
      <c r="M536" s="49"/>
      <c r="N536" s="331"/>
    </row>
    <row r="537" spans="1:14" ht="15">
      <c r="A537" s="10"/>
      <c r="B537" s="58" t="s">
        <v>457</v>
      </c>
      <c r="J537" s="225"/>
      <c r="K537" s="225"/>
      <c r="L537" s="225"/>
      <c r="M537" s="49"/>
      <c r="N537" s="74" t="s">
        <v>95</v>
      </c>
    </row>
    <row r="538" spans="1:18" ht="15">
      <c r="A538" s="10"/>
      <c r="B538" s="110"/>
      <c r="C538" s="93"/>
      <c r="D538" s="98"/>
      <c r="E538" s="93">
        <v>310</v>
      </c>
      <c r="F538" s="93">
        <v>320</v>
      </c>
      <c r="G538" s="93">
        <v>330</v>
      </c>
      <c r="H538" s="93">
        <v>340</v>
      </c>
      <c r="I538" s="93">
        <v>350</v>
      </c>
      <c r="J538" s="3">
        <v>360</v>
      </c>
      <c r="K538" s="3">
        <v>370</v>
      </c>
      <c r="L538" s="93">
        <v>380</v>
      </c>
      <c r="M538" s="93">
        <v>390</v>
      </c>
      <c r="N538" s="93">
        <v>399</v>
      </c>
      <c r="O538" s="49"/>
      <c r="P538" s="49"/>
      <c r="Q538" s="49"/>
      <c r="R538" s="49"/>
    </row>
    <row r="539" spans="1:23" s="49" customFormat="1" ht="30.75">
      <c r="A539" s="10"/>
      <c r="B539" s="229" t="s">
        <v>463</v>
      </c>
      <c r="C539" s="99" t="s">
        <v>316</v>
      </c>
      <c r="D539" s="227" t="s">
        <v>20</v>
      </c>
      <c r="E539" s="99" t="s">
        <v>293</v>
      </c>
      <c r="F539" s="99" t="s">
        <v>295</v>
      </c>
      <c r="G539" s="99" t="s">
        <v>431</v>
      </c>
      <c r="H539" s="99" t="s">
        <v>296</v>
      </c>
      <c r="I539" s="99" t="s">
        <v>315</v>
      </c>
      <c r="J539" s="99" t="s">
        <v>298</v>
      </c>
      <c r="K539" s="99" t="s">
        <v>299</v>
      </c>
      <c r="L539" s="99" t="s">
        <v>300</v>
      </c>
      <c r="M539" s="99" t="s">
        <v>301</v>
      </c>
      <c r="N539" s="99" t="s">
        <v>303</v>
      </c>
      <c r="S539" s="308"/>
      <c r="T539" s="309"/>
      <c r="U539" s="308"/>
      <c r="V539" s="308"/>
      <c r="W539" s="308"/>
    </row>
    <row r="540" spans="1:18" ht="15">
      <c r="A540" s="10"/>
      <c r="B540" s="24"/>
      <c r="C540" s="3"/>
      <c r="D540" s="3"/>
      <c r="E540" s="3" t="s">
        <v>294</v>
      </c>
      <c r="F540" s="3" t="s">
        <v>257</v>
      </c>
      <c r="G540" s="3" t="s">
        <v>111</v>
      </c>
      <c r="H540" s="3" t="s">
        <v>297</v>
      </c>
      <c r="I540" s="39"/>
      <c r="J540" s="3" t="s">
        <v>40</v>
      </c>
      <c r="K540" s="3" t="s">
        <v>409</v>
      </c>
      <c r="L540" s="3" t="s">
        <v>272</v>
      </c>
      <c r="M540" s="3" t="s">
        <v>302</v>
      </c>
      <c r="N540" s="3" t="s">
        <v>304</v>
      </c>
      <c r="O540" s="49"/>
      <c r="P540" s="49"/>
      <c r="Q540" s="49"/>
      <c r="R540" s="49"/>
    </row>
    <row r="541" spans="1:18" ht="15">
      <c r="A541" s="10"/>
      <c r="B541" s="134" t="s">
        <v>255</v>
      </c>
      <c r="C541" s="65"/>
      <c r="D541" s="165"/>
      <c r="E541" s="65"/>
      <c r="F541" s="65"/>
      <c r="G541" s="65"/>
      <c r="H541" s="65"/>
      <c r="I541" s="65"/>
      <c r="J541" s="210"/>
      <c r="K541" s="210"/>
      <c r="L541" s="65"/>
      <c r="M541" s="65"/>
      <c r="N541" s="78"/>
      <c r="O541" s="49"/>
      <c r="P541" s="49"/>
      <c r="Q541" s="49"/>
      <c r="R541" s="49"/>
    </row>
    <row r="542" spans="1:14" ht="15">
      <c r="A542" s="10"/>
      <c r="B542" s="126" t="s">
        <v>118</v>
      </c>
      <c r="C542" s="34">
        <v>3199</v>
      </c>
      <c r="D542" s="181">
        <f>SUM(E542:N542)</f>
        <v>0</v>
      </c>
      <c r="E542" s="275"/>
      <c r="F542" s="275"/>
      <c r="G542" s="275"/>
      <c r="H542" s="275"/>
      <c r="I542" s="275"/>
      <c r="J542" s="223"/>
      <c r="K542" s="223"/>
      <c r="L542" s="275"/>
      <c r="M542" s="275"/>
      <c r="N542" s="275"/>
    </row>
    <row r="543" spans="1:18" ht="15.75" thickBot="1">
      <c r="A543" s="10"/>
      <c r="B543" s="128" t="s">
        <v>256</v>
      </c>
      <c r="C543" s="3">
        <v>3100</v>
      </c>
      <c r="D543" s="163">
        <f>SUM(E543:N543)</f>
        <v>0</v>
      </c>
      <c r="E543" s="276">
        <f>E542</f>
        <v>0</v>
      </c>
      <c r="F543" s="276">
        <f aca="true" t="shared" si="27" ref="F543:N543">F542</f>
        <v>0</v>
      </c>
      <c r="G543" s="276">
        <f t="shared" si="27"/>
        <v>0</v>
      </c>
      <c r="H543" s="276">
        <f t="shared" si="27"/>
        <v>0</v>
      </c>
      <c r="I543" s="276">
        <f t="shared" si="27"/>
        <v>0</v>
      </c>
      <c r="J543" s="276">
        <f t="shared" si="27"/>
        <v>0</v>
      </c>
      <c r="K543" s="276">
        <f t="shared" si="27"/>
        <v>0</v>
      </c>
      <c r="L543" s="276">
        <f t="shared" si="27"/>
        <v>0</v>
      </c>
      <c r="M543" s="276">
        <f t="shared" si="27"/>
        <v>0</v>
      </c>
      <c r="N543" s="276">
        <f t="shared" si="27"/>
        <v>0</v>
      </c>
      <c r="O543" s="49"/>
      <c r="P543" s="49"/>
      <c r="Q543" s="49"/>
      <c r="R543" s="49"/>
    </row>
    <row r="544" spans="1:18" ht="15">
      <c r="A544" s="10"/>
      <c r="B544" s="134" t="s">
        <v>112</v>
      </c>
      <c r="C544" s="65"/>
      <c r="D544" s="182"/>
      <c r="E544" s="39"/>
      <c r="F544" s="39"/>
      <c r="G544" s="39"/>
      <c r="H544" s="39"/>
      <c r="I544" s="39"/>
      <c r="J544" s="39"/>
      <c r="K544" s="39"/>
      <c r="L544" s="39"/>
      <c r="M544" s="39"/>
      <c r="N544" s="287"/>
      <c r="O544" s="49"/>
      <c r="P544" s="49"/>
      <c r="Q544" s="49"/>
      <c r="R544" s="49"/>
    </row>
    <row r="545" spans="1:14" ht="15">
      <c r="A545" s="10"/>
      <c r="B545" s="126" t="s">
        <v>175</v>
      </c>
      <c r="C545" s="34">
        <v>3299</v>
      </c>
      <c r="D545" s="181">
        <f>SUM(E545:N545)</f>
        <v>0</v>
      </c>
      <c r="E545" s="275"/>
      <c r="F545" s="275"/>
      <c r="G545" s="275"/>
      <c r="H545" s="275"/>
      <c r="I545" s="275"/>
      <c r="J545" s="275"/>
      <c r="K545" s="275"/>
      <c r="L545" s="275"/>
      <c r="M545" s="275"/>
      <c r="N545" s="275"/>
    </row>
    <row r="546" spans="1:18" ht="15.75" thickBot="1">
      <c r="A546" s="10"/>
      <c r="B546" s="128" t="s">
        <v>278</v>
      </c>
      <c r="C546" s="3">
        <v>3200</v>
      </c>
      <c r="D546" s="163">
        <f>SUM(E546:N546)</f>
        <v>0</v>
      </c>
      <c r="E546" s="276">
        <f aca="true" t="shared" si="28" ref="E546:N546">E545</f>
        <v>0</v>
      </c>
      <c r="F546" s="276">
        <f t="shared" si="28"/>
        <v>0</v>
      </c>
      <c r="G546" s="276">
        <f t="shared" si="28"/>
        <v>0</v>
      </c>
      <c r="H546" s="276">
        <f t="shared" si="28"/>
        <v>0</v>
      </c>
      <c r="I546" s="276">
        <f t="shared" si="28"/>
        <v>0</v>
      </c>
      <c r="J546" s="276">
        <f t="shared" si="28"/>
        <v>0</v>
      </c>
      <c r="K546" s="276">
        <f t="shared" si="28"/>
        <v>0</v>
      </c>
      <c r="L546" s="276">
        <f t="shared" si="28"/>
        <v>0</v>
      </c>
      <c r="M546" s="276">
        <f t="shared" si="28"/>
        <v>0</v>
      </c>
      <c r="N546" s="276">
        <f t="shared" si="28"/>
        <v>0</v>
      </c>
      <c r="O546" s="49"/>
      <c r="P546" s="49"/>
      <c r="Q546" s="49"/>
      <c r="R546" s="49"/>
    </row>
    <row r="547" spans="1:18" ht="15">
      <c r="A547" s="10"/>
      <c r="B547" s="131" t="s">
        <v>41</v>
      </c>
      <c r="C547" s="65"/>
      <c r="D547" s="164"/>
      <c r="E547" s="67"/>
      <c r="F547" s="67"/>
      <c r="G547" s="67"/>
      <c r="H547" s="67"/>
      <c r="I547" s="67"/>
      <c r="J547" s="67"/>
      <c r="K547" s="67"/>
      <c r="L547" s="67"/>
      <c r="M547" s="67"/>
      <c r="N547" s="67"/>
      <c r="O547" s="49"/>
      <c r="P547" s="49"/>
      <c r="Q547" s="49"/>
      <c r="R547" s="49"/>
    </row>
    <row r="548" spans="1:14" ht="15">
      <c r="A548" s="10"/>
      <c r="B548" s="126" t="s">
        <v>439</v>
      </c>
      <c r="C548" s="34">
        <v>3321</v>
      </c>
      <c r="D548" s="181">
        <f aca="true" t="shared" si="29" ref="D548:D558">SUM(E548:N548)</f>
        <v>0</v>
      </c>
      <c r="E548" s="275"/>
      <c r="F548" s="275"/>
      <c r="G548" s="275"/>
      <c r="H548" s="275"/>
      <c r="I548" s="275"/>
      <c r="J548" s="275"/>
      <c r="K548" s="275"/>
      <c r="L548" s="275"/>
      <c r="M548" s="275"/>
      <c r="N548" s="275"/>
    </row>
    <row r="549" spans="1:14" ht="15">
      <c r="A549" s="10"/>
      <c r="B549" s="126" t="s">
        <v>440</v>
      </c>
      <c r="C549" s="2">
        <v>3325</v>
      </c>
      <c r="D549" s="162">
        <f t="shared" si="29"/>
        <v>0</v>
      </c>
      <c r="E549" s="256"/>
      <c r="F549" s="256"/>
      <c r="G549" s="256"/>
      <c r="H549" s="256"/>
      <c r="I549" s="256"/>
      <c r="J549" s="256"/>
      <c r="K549" s="256"/>
      <c r="L549" s="256"/>
      <c r="M549" s="256"/>
      <c r="N549" s="256"/>
    </row>
    <row r="550" spans="1:14" ht="15">
      <c r="A550" s="10"/>
      <c r="B550" s="125" t="s">
        <v>447</v>
      </c>
      <c r="C550" s="23">
        <v>3341</v>
      </c>
      <c r="D550" s="186">
        <f t="shared" si="29"/>
        <v>0</v>
      </c>
      <c r="E550" s="256"/>
      <c r="F550" s="256"/>
      <c r="G550" s="256"/>
      <c r="H550" s="256"/>
      <c r="I550" s="256"/>
      <c r="J550" s="256"/>
      <c r="K550" s="256"/>
      <c r="L550" s="256"/>
      <c r="M550" s="256"/>
      <c r="N550" s="256"/>
    </row>
    <row r="551" spans="1:14" ht="15">
      <c r="A551" s="10"/>
      <c r="B551" s="126" t="s">
        <v>428</v>
      </c>
      <c r="C551" s="2">
        <v>3380</v>
      </c>
      <c r="D551" s="186">
        <f t="shared" si="29"/>
        <v>0</v>
      </c>
      <c r="E551" s="256"/>
      <c r="F551" s="256"/>
      <c r="G551" s="256"/>
      <c r="H551" s="256"/>
      <c r="I551" s="256"/>
      <c r="J551" s="256"/>
      <c r="K551" s="256"/>
      <c r="L551" s="256"/>
      <c r="M551" s="256"/>
      <c r="N551" s="256"/>
    </row>
    <row r="552" spans="1:23" s="49" customFormat="1" ht="15">
      <c r="A552" s="10"/>
      <c r="B552" s="126" t="s">
        <v>46</v>
      </c>
      <c r="C552" s="2">
        <v>3391</v>
      </c>
      <c r="D552" s="186">
        <f t="shared" si="29"/>
        <v>0</v>
      </c>
      <c r="E552" s="256"/>
      <c r="F552" s="256"/>
      <c r="G552" s="256"/>
      <c r="H552" s="256"/>
      <c r="I552" s="256"/>
      <c r="J552" s="256"/>
      <c r="K552" s="256"/>
      <c r="L552" s="256"/>
      <c r="M552" s="256"/>
      <c r="N552" s="256"/>
      <c r="O552" s="9"/>
      <c r="P552" s="9"/>
      <c r="Q552" s="9"/>
      <c r="R552" s="9"/>
      <c r="S552" s="308"/>
      <c r="T552" s="309"/>
      <c r="U552" s="308"/>
      <c r="V552" s="308"/>
      <c r="W552" s="308"/>
    </row>
    <row r="553" spans="1:23" s="49" customFormat="1" ht="15">
      <c r="A553" s="10"/>
      <c r="B553" s="126" t="s">
        <v>47</v>
      </c>
      <c r="C553" s="2">
        <v>3392</v>
      </c>
      <c r="D553" s="186">
        <f t="shared" si="29"/>
        <v>0</v>
      </c>
      <c r="E553" s="256"/>
      <c r="F553" s="256"/>
      <c r="G553" s="256"/>
      <c r="H553" s="256"/>
      <c r="I553" s="256"/>
      <c r="J553" s="256"/>
      <c r="K553" s="256"/>
      <c r="L553" s="256"/>
      <c r="M553" s="256"/>
      <c r="N553" s="256"/>
      <c r="O553" s="9"/>
      <c r="P553" s="9"/>
      <c r="Q553" s="9"/>
      <c r="R553" s="9"/>
      <c r="S553" s="308"/>
      <c r="T553" s="309"/>
      <c r="U553" s="308"/>
      <c r="V553" s="308"/>
      <c r="W553" s="308"/>
    </row>
    <row r="554" spans="1:23" s="49" customFormat="1" ht="15">
      <c r="A554" s="10"/>
      <c r="B554" s="126" t="s">
        <v>420</v>
      </c>
      <c r="C554" s="2">
        <v>3395</v>
      </c>
      <c r="D554" s="186">
        <f t="shared" si="29"/>
        <v>0</v>
      </c>
      <c r="E554" s="256"/>
      <c r="F554" s="256"/>
      <c r="G554" s="256"/>
      <c r="H554" s="256"/>
      <c r="I554" s="256"/>
      <c r="J554" s="256"/>
      <c r="K554" s="256"/>
      <c r="L554" s="256"/>
      <c r="M554" s="256"/>
      <c r="N554" s="256"/>
      <c r="O554" s="9"/>
      <c r="P554" s="9"/>
      <c r="Q554" s="9"/>
      <c r="R554" s="9"/>
      <c r="S554" s="308"/>
      <c r="T554" s="309"/>
      <c r="U554" s="308"/>
      <c r="V554" s="308"/>
      <c r="W554" s="308"/>
    </row>
    <row r="555" spans="1:14" ht="15">
      <c r="A555" s="10"/>
      <c r="B555" s="126" t="s">
        <v>421</v>
      </c>
      <c r="C555" s="2">
        <v>3396</v>
      </c>
      <c r="D555" s="186">
        <f t="shared" si="29"/>
        <v>0</v>
      </c>
      <c r="E555" s="256"/>
      <c r="F555" s="256"/>
      <c r="G555" s="256"/>
      <c r="H555" s="256"/>
      <c r="I555" s="256"/>
      <c r="J555" s="256"/>
      <c r="K555" s="256"/>
      <c r="L555" s="256"/>
      <c r="M555" s="256"/>
      <c r="N555" s="256"/>
    </row>
    <row r="556" spans="1:23" s="49" customFormat="1" ht="15">
      <c r="A556" s="10"/>
      <c r="B556" s="126" t="s">
        <v>71</v>
      </c>
      <c r="C556" s="2">
        <v>3397</v>
      </c>
      <c r="D556" s="186">
        <f t="shared" si="29"/>
        <v>57319</v>
      </c>
      <c r="E556" s="256"/>
      <c r="F556" s="256"/>
      <c r="G556" s="256"/>
      <c r="H556" s="256"/>
      <c r="I556" s="256"/>
      <c r="J556" s="256"/>
      <c r="K556" s="256"/>
      <c r="L556" s="256"/>
      <c r="M556" s="256">
        <v>57319</v>
      </c>
      <c r="N556" s="256"/>
      <c r="O556" s="9"/>
      <c r="P556" s="9"/>
      <c r="Q556" s="9"/>
      <c r="R556" s="9"/>
      <c r="S556" s="308"/>
      <c r="T556" s="309"/>
      <c r="U556" s="308"/>
      <c r="V556" s="308"/>
      <c r="W556" s="308"/>
    </row>
    <row r="557" spans="1:14" ht="15">
      <c r="A557" s="10"/>
      <c r="B557" s="126" t="s">
        <v>424</v>
      </c>
      <c r="C557" s="2">
        <v>3399</v>
      </c>
      <c r="D557" s="186">
        <f t="shared" si="29"/>
        <v>159344</v>
      </c>
      <c r="E557" s="256"/>
      <c r="F557" s="256"/>
      <c r="G557" s="256"/>
      <c r="H557" s="256">
        <v>141344</v>
      </c>
      <c r="I557" s="256"/>
      <c r="J557" s="256"/>
      <c r="K557" s="256"/>
      <c r="L557" s="256"/>
      <c r="M557" s="256">
        <v>18000</v>
      </c>
      <c r="N557" s="256"/>
    </row>
    <row r="558" spans="1:23" s="49" customFormat="1" ht="15.75" thickBot="1">
      <c r="A558" s="10"/>
      <c r="B558" s="128" t="s">
        <v>205</v>
      </c>
      <c r="C558" s="23">
        <v>3300</v>
      </c>
      <c r="D558" s="163">
        <f t="shared" si="29"/>
        <v>216663</v>
      </c>
      <c r="E558" s="276">
        <f aca="true" t="shared" si="30" ref="E558:N558">SUM(E548:E557)</f>
        <v>0</v>
      </c>
      <c r="F558" s="276">
        <f t="shared" si="30"/>
        <v>0</v>
      </c>
      <c r="G558" s="276">
        <f t="shared" si="30"/>
        <v>0</v>
      </c>
      <c r="H558" s="276">
        <f t="shared" si="30"/>
        <v>141344</v>
      </c>
      <c r="I558" s="276">
        <f t="shared" si="30"/>
        <v>0</v>
      </c>
      <c r="J558" s="276">
        <f t="shared" si="30"/>
        <v>0</v>
      </c>
      <c r="K558" s="276">
        <f t="shared" si="30"/>
        <v>0</v>
      </c>
      <c r="L558" s="276">
        <f t="shared" si="30"/>
        <v>0</v>
      </c>
      <c r="M558" s="276">
        <f t="shared" si="30"/>
        <v>75319</v>
      </c>
      <c r="N558" s="276">
        <f t="shared" si="30"/>
        <v>0</v>
      </c>
      <c r="S558" s="308"/>
      <c r="T558" s="309"/>
      <c r="U558" s="308"/>
      <c r="V558" s="308"/>
      <c r="W558" s="308"/>
    </row>
    <row r="559" spans="1:23" s="49" customFormat="1" ht="15">
      <c r="A559" s="10"/>
      <c r="B559" s="131" t="s">
        <v>42</v>
      </c>
      <c r="C559" s="203"/>
      <c r="D559" s="203"/>
      <c r="E559" s="67"/>
      <c r="F559" s="67"/>
      <c r="G559" s="67"/>
      <c r="H559" s="67"/>
      <c r="I559" s="67"/>
      <c r="J559" s="67"/>
      <c r="K559" s="67"/>
      <c r="L559" s="67"/>
      <c r="M559" s="67"/>
      <c r="N559" s="67"/>
      <c r="S559" s="308"/>
      <c r="T559" s="309"/>
      <c r="U559" s="308"/>
      <c r="V559" s="308"/>
      <c r="W559" s="308"/>
    </row>
    <row r="560" spans="1:14" ht="15">
      <c r="A560" s="10"/>
      <c r="B560" s="126" t="s">
        <v>48</v>
      </c>
      <c r="C560" s="34">
        <v>3413</v>
      </c>
      <c r="D560" s="181">
        <f aca="true" t="shared" si="31" ref="D560:D570">SUM(E560:N560)</f>
        <v>2953444</v>
      </c>
      <c r="E560" s="288"/>
      <c r="F560" s="288"/>
      <c r="G560" s="288"/>
      <c r="H560" s="288"/>
      <c r="I560" s="288"/>
      <c r="J560" s="288"/>
      <c r="K560" s="275">
        <v>2953444</v>
      </c>
      <c r="L560" s="275"/>
      <c r="M560" s="288"/>
      <c r="N560" s="288"/>
    </row>
    <row r="561" spans="1:14" ht="15">
      <c r="A561" s="10"/>
      <c r="B561" s="217" t="s">
        <v>286</v>
      </c>
      <c r="C561" s="104">
        <v>3418</v>
      </c>
      <c r="D561" s="181">
        <f t="shared" si="31"/>
        <v>0</v>
      </c>
      <c r="E561" s="256"/>
      <c r="F561" s="256"/>
      <c r="G561" s="256"/>
      <c r="H561" s="256"/>
      <c r="I561" s="256"/>
      <c r="J561" s="256"/>
      <c r="K561" s="256"/>
      <c r="L561" s="256"/>
      <c r="M561" s="256"/>
      <c r="N561" s="256"/>
    </row>
    <row r="562" spans="1:14" ht="15">
      <c r="A562" s="10"/>
      <c r="B562" s="217" t="s">
        <v>287</v>
      </c>
      <c r="C562" s="104">
        <v>3419</v>
      </c>
      <c r="D562" s="181">
        <f t="shared" si="31"/>
        <v>0</v>
      </c>
      <c r="E562" s="256"/>
      <c r="F562" s="256"/>
      <c r="G562" s="256"/>
      <c r="H562" s="256"/>
      <c r="I562" s="256"/>
      <c r="J562" s="256"/>
      <c r="K562" s="256"/>
      <c r="L562" s="256"/>
      <c r="M562" s="256"/>
      <c r="N562" s="256"/>
    </row>
    <row r="563" spans="1:14" ht="15">
      <c r="A563" s="10"/>
      <c r="B563" s="126" t="s">
        <v>72</v>
      </c>
      <c r="C563" s="2">
        <v>3421</v>
      </c>
      <c r="D563" s="186">
        <f t="shared" si="31"/>
        <v>58700</v>
      </c>
      <c r="E563" s="256"/>
      <c r="F563" s="256"/>
      <c r="G563" s="256"/>
      <c r="H563" s="256"/>
      <c r="I563" s="256"/>
      <c r="J563" s="256"/>
      <c r="K563" s="256">
        <v>58700</v>
      </c>
      <c r="L563" s="255"/>
      <c r="M563" s="255"/>
      <c r="N563" s="255"/>
    </row>
    <row r="564" spans="1:14" ht="15">
      <c r="A564" s="10"/>
      <c r="B564" s="125" t="s">
        <v>275</v>
      </c>
      <c r="C564" s="23">
        <v>3430</v>
      </c>
      <c r="D564" s="186">
        <f t="shared" si="31"/>
        <v>5915</v>
      </c>
      <c r="E564" s="256"/>
      <c r="F564" s="256">
        <v>265</v>
      </c>
      <c r="G564" s="256"/>
      <c r="H564" s="256"/>
      <c r="I564" s="256"/>
      <c r="J564" s="256"/>
      <c r="K564" s="256">
        <v>4750</v>
      </c>
      <c r="L564" s="256"/>
      <c r="M564" s="256">
        <v>900</v>
      </c>
      <c r="N564" s="256"/>
    </row>
    <row r="565" spans="1:14" ht="15">
      <c r="A565" s="10"/>
      <c r="B565" s="126" t="s">
        <v>319</v>
      </c>
      <c r="C565" s="2">
        <v>3440</v>
      </c>
      <c r="D565" s="186">
        <f t="shared" si="31"/>
        <v>0</v>
      </c>
      <c r="E565" s="256"/>
      <c r="F565" s="256"/>
      <c r="G565" s="256"/>
      <c r="H565" s="256"/>
      <c r="I565" s="256"/>
      <c r="J565" s="256"/>
      <c r="K565" s="256"/>
      <c r="L565" s="256"/>
      <c r="M565" s="256"/>
      <c r="N565" s="256"/>
    </row>
    <row r="566" spans="1:14" ht="15">
      <c r="A566" s="10"/>
      <c r="B566" s="126" t="s">
        <v>73</v>
      </c>
      <c r="C566" s="2">
        <v>3490</v>
      </c>
      <c r="D566" s="186">
        <f t="shared" si="31"/>
        <v>0</v>
      </c>
      <c r="E566" s="256"/>
      <c r="F566" s="256"/>
      <c r="G566" s="256"/>
      <c r="H566" s="256"/>
      <c r="I566" s="256"/>
      <c r="J566" s="256"/>
      <c r="K566" s="256"/>
      <c r="L566" s="256"/>
      <c r="M566" s="256"/>
      <c r="N566" s="256"/>
    </row>
    <row r="567" spans="1:14" ht="15">
      <c r="A567" s="10"/>
      <c r="B567" s="126" t="s">
        <v>74</v>
      </c>
      <c r="C567" s="2">
        <v>3496</v>
      </c>
      <c r="D567" s="186">
        <f t="shared" si="31"/>
        <v>95000</v>
      </c>
      <c r="E567" s="256"/>
      <c r="F567" s="256"/>
      <c r="G567" s="256"/>
      <c r="H567" s="256"/>
      <c r="I567" s="256"/>
      <c r="J567" s="256"/>
      <c r="K567" s="256"/>
      <c r="L567" s="256"/>
      <c r="M567" s="256">
        <v>95000</v>
      </c>
      <c r="N567" s="256"/>
    </row>
    <row r="568" spans="1:14" ht="15">
      <c r="A568" s="10"/>
      <c r="B568" s="126" t="s">
        <v>325</v>
      </c>
      <c r="C568" s="2">
        <v>3497</v>
      </c>
      <c r="D568" s="186">
        <f t="shared" si="31"/>
        <v>680.13</v>
      </c>
      <c r="E568" s="256"/>
      <c r="F568" s="256"/>
      <c r="G568" s="256"/>
      <c r="H568" s="256"/>
      <c r="I568" s="256"/>
      <c r="J568" s="256"/>
      <c r="K568" s="256"/>
      <c r="L568" s="256"/>
      <c r="M568" s="256">
        <v>680.13</v>
      </c>
      <c r="N568" s="256"/>
    </row>
    <row r="569" spans="1:18" ht="15.75" thickBot="1">
      <c r="A569" s="10"/>
      <c r="B569" s="126" t="s">
        <v>207</v>
      </c>
      <c r="C569" s="2">
        <v>3400</v>
      </c>
      <c r="D569" s="163">
        <f t="shared" si="31"/>
        <v>3113739.13</v>
      </c>
      <c r="E569" s="54">
        <f>SUM(E560:E568)</f>
        <v>0</v>
      </c>
      <c r="F569" s="54">
        <f aca="true" t="shared" si="32" ref="F569:N569">SUM(F560:F568)</f>
        <v>265</v>
      </c>
      <c r="G569" s="54">
        <f t="shared" si="32"/>
        <v>0</v>
      </c>
      <c r="H569" s="54">
        <f t="shared" si="32"/>
        <v>0</v>
      </c>
      <c r="I569" s="54">
        <f t="shared" si="32"/>
        <v>0</v>
      </c>
      <c r="J569" s="54">
        <f t="shared" si="32"/>
        <v>0</v>
      </c>
      <c r="K569" s="54">
        <f t="shared" si="32"/>
        <v>3016894</v>
      </c>
      <c r="L569" s="54">
        <f t="shared" si="32"/>
        <v>0</v>
      </c>
      <c r="M569" s="54">
        <f t="shared" si="32"/>
        <v>96580.13</v>
      </c>
      <c r="N569" s="54">
        <f t="shared" si="32"/>
        <v>0</v>
      </c>
      <c r="O569" s="49"/>
      <c r="P569" s="49"/>
      <c r="Q569" s="49"/>
      <c r="R569" s="49"/>
    </row>
    <row r="570" spans="1:14" ht="15.75" thickBot="1">
      <c r="A570" s="10"/>
      <c r="B570" s="218" t="s">
        <v>208</v>
      </c>
      <c r="C570" s="56"/>
      <c r="D570" s="187">
        <f t="shared" si="31"/>
        <v>3330402.13</v>
      </c>
      <c r="E570" s="36">
        <f aca="true" t="shared" si="33" ref="E570:N570">E543+E558+E569+E546</f>
        <v>0</v>
      </c>
      <c r="F570" s="36">
        <f t="shared" si="33"/>
        <v>265</v>
      </c>
      <c r="G570" s="36">
        <f t="shared" si="33"/>
        <v>0</v>
      </c>
      <c r="H570" s="36">
        <f t="shared" si="33"/>
        <v>141344</v>
      </c>
      <c r="I570" s="36">
        <f t="shared" si="33"/>
        <v>0</v>
      </c>
      <c r="J570" s="36">
        <f t="shared" si="33"/>
        <v>0</v>
      </c>
      <c r="K570" s="36">
        <f t="shared" si="33"/>
        <v>3016894</v>
      </c>
      <c r="L570" s="36">
        <f t="shared" si="33"/>
        <v>0</v>
      </c>
      <c r="M570" s="36">
        <f t="shared" si="33"/>
        <v>171899.13</v>
      </c>
      <c r="N570" s="36">
        <f t="shared" si="33"/>
        <v>0</v>
      </c>
    </row>
    <row r="571" spans="1:23" s="49" customFormat="1" ht="15">
      <c r="A571" s="10"/>
      <c r="B571" s="229" t="s">
        <v>49</v>
      </c>
      <c r="C571" s="3"/>
      <c r="D571" s="170"/>
      <c r="E571" s="20"/>
      <c r="F571" s="20"/>
      <c r="G571" s="20"/>
      <c r="H571" s="20"/>
      <c r="I571" s="20"/>
      <c r="J571" s="20"/>
      <c r="K571" s="20"/>
      <c r="L571" s="20"/>
      <c r="M571" s="20"/>
      <c r="N571" s="20"/>
      <c r="O571" s="9"/>
      <c r="P571" s="9"/>
      <c r="Q571" s="9"/>
      <c r="R571" s="9"/>
      <c r="S571" s="308"/>
      <c r="T571" s="309"/>
      <c r="U571" s="308"/>
      <c r="V571" s="308"/>
      <c r="W571" s="308"/>
    </row>
    <row r="572" spans="1:23" s="49" customFormat="1" ht="15">
      <c r="A572" s="10"/>
      <c r="B572" s="1" t="s">
        <v>265</v>
      </c>
      <c r="C572" s="2">
        <v>3710</v>
      </c>
      <c r="D572" s="162">
        <f aca="true" t="shared" si="34" ref="D572:D577">SUM(E572:N572)</f>
        <v>0</v>
      </c>
      <c r="E572" s="256"/>
      <c r="F572" s="256"/>
      <c r="G572" s="256"/>
      <c r="H572" s="256"/>
      <c r="I572" s="256"/>
      <c r="J572" s="256"/>
      <c r="K572" s="256"/>
      <c r="L572" s="256"/>
      <c r="M572" s="256"/>
      <c r="N572" s="256"/>
      <c r="O572" s="9"/>
      <c r="P572" s="9"/>
      <c r="Q572" s="9"/>
      <c r="R572" s="9"/>
      <c r="S572" s="308"/>
      <c r="T572" s="309"/>
      <c r="U572" s="308"/>
      <c r="V572" s="308"/>
      <c r="W572" s="308"/>
    </row>
    <row r="573" spans="1:14" ht="15">
      <c r="A573" s="10"/>
      <c r="B573" s="1" t="s">
        <v>111</v>
      </c>
      <c r="C573" s="2">
        <v>3720</v>
      </c>
      <c r="D573" s="162">
        <f t="shared" si="34"/>
        <v>0</v>
      </c>
      <c r="E573" s="256"/>
      <c r="F573" s="256"/>
      <c r="G573" s="256"/>
      <c r="H573" s="256"/>
      <c r="I573" s="256"/>
      <c r="J573" s="256"/>
      <c r="K573" s="256"/>
      <c r="L573" s="256"/>
      <c r="M573" s="256"/>
      <c r="N573" s="256"/>
    </row>
    <row r="574" spans="1:14" ht="15">
      <c r="A574" s="10"/>
      <c r="B574" s="1" t="s">
        <v>215</v>
      </c>
      <c r="C574" s="2">
        <v>3730</v>
      </c>
      <c r="D574" s="162">
        <f t="shared" si="34"/>
        <v>0</v>
      </c>
      <c r="E574" s="256"/>
      <c r="F574" s="256"/>
      <c r="G574" s="256"/>
      <c r="H574" s="256"/>
      <c r="I574" s="256"/>
      <c r="J574" s="256"/>
      <c r="K574" s="256"/>
      <c r="L574" s="256"/>
      <c r="M574" s="256"/>
      <c r="N574" s="256"/>
    </row>
    <row r="575" spans="1:14" ht="15">
      <c r="A575" s="10"/>
      <c r="B575" s="1" t="s">
        <v>65</v>
      </c>
      <c r="C575" s="2">
        <v>3740</v>
      </c>
      <c r="D575" s="162">
        <f t="shared" si="34"/>
        <v>0</v>
      </c>
      <c r="E575" s="256"/>
      <c r="F575" s="256"/>
      <c r="G575" s="256"/>
      <c r="H575" s="256"/>
      <c r="I575" s="256"/>
      <c r="J575" s="256"/>
      <c r="K575" s="256"/>
      <c r="L575" s="256"/>
      <c r="M575" s="256"/>
      <c r="N575" s="256"/>
    </row>
    <row r="576" spans="1:14" ht="15">
      <c r="A576" s="10"/>
      <c r="B576" s="1" t="s">
        <v>284</v>
      </c>
      <c r="C576" s="2">
        <v>3750</v>
      </c>
      <c r="D576" s="162">
        <f t="shared" si="34"/>
        <v>0</v>
      </c>
      <c r="E576" s="256"/>
      <c r="F576" s="256"/>
      <c r="G576" s="256"/>
      <c r="H576" s="256"/>
      <c r="I576" s="256"/>
      <c r="J576" s="256"/>
      <c r="K576" s="256"/>
      <c r="L576" s="256"/>
      <c r="M576" s="256"/>
      <c r="N576" s="256"/>
    </row>
    <row r="577" spans="1:14" ht="15">
      <c r="A577" s="10"/>
      <c r="B577" s="1" t="s">
        <v>444</v>
      </c>
      <c r="C577" s="2">
        <v>3770</v>
      </c>
      <c r="D577" s="162">
        <f t="shared" si="34"/>
        <v>0</v>
      </c>
      <c r="E577" s="256"/>
      <c r="F577" s="256"/>
      <c r="G577" s="256"/>
      <c r="H577" s="256"/>
      <c r="I577" s="256"/>
      <c r="J577" s="256"/>
      <c r="K577" s="256"/>
      <c r="L577" s="256"/>
      <c r="M577" s="256"/>
      <c r="N577" s="256"/>
    </row>
    <row r="578" spans="1:14" ht="15">
      <c r="A578" s="10"/>
      <c r="B578" s="131" t="s">
        <v>16</v>
      </c>
      <c r="C578" s="93"/>
      <c r="D578" s="188"/>
      <c r="E578" s="277"/>
      <c r="F578" s="277"/>
      <c r="G578" s="277"/>
      <c r="H578" s="277"/>
      <c r="I578" s="277"/>
      <c r="J578" s="277"/>
      <c r="K578" s="278"/>
      <c r="L578" s="278"/>
      <c r="M578" s="278"/>
      <c r="N578" s="278"/>
    </row>
    <row r="579" spans="1:14" ht="15">
      <c r="A579" s="10"/>
      <c r="B579" s="126" t="s">
        <v>180</v>
      </c>
      <c r="C579" s="2">
        <v>3610</v>
      </c>
      <c r="D579" s="162">
        <f aca="true" t="shared" si="35" ref="D579:D588">SUM(E579:N579)</f>
        <v>0</v>
      </c>
      <c r="E579" s="256"/>
      <c r="F579" s="256"/>
      <c r="G579" s="256"/>
      <c r="H579" s="256"/>
      <c r="I579" s="256"/>
      <c r="J579" s="256"/>
      <c r="K579" s="256"/>
      <c r="L579" s="256"/>
      <c r="M579" s="256"/>
      <c r="N579" s="256"/>
    </row>
    <row r="580" spans="1:14" ht="15">
      <c r="A580" s="10"/>
      <c r="B580" s="126" t="s">
        <v>148</v>
      </c>
      <c r="C580" s="2">
        <v>3620</v>
      </c>
      <c r="D580" s="162">
        <f t="shared" si="35"/>
        <v>0</v>
      </c>
      <c r="E580" s="256"/>
      <c r="F580" s="256"/>
      <c r="G580" s="256"/>
      <c r="H580" s="256"/>
      <c r="I580" s="256"/>
      <c r="J580" s="256"/>
      <c r="K580" s="256"/>
      <c r="L580" s="256"/>
      <c r="M580" s="256"/>
      <c r="N580" s="256"/>
    </row>
    <row r="581" spans="1:14" ht="15">
      <c r="A581" s="10"/>
      <c r="B581" s="126" t="s">
        <v>150</v>
      </c>
      <c r="C581" s="2">
        <v>3640</v>
      </c>
      <c r="D581" s="162">
        <f t="shared" si="35"/>
        <v>0</v>
      </c>
      <c r="E581" s="256"/>
      <c r="F581" s="256"/>
      <c r="G581" s="256"/>
      <c r="H581" s="256"/>
      <c r="I581" s="256"/>
      <c r="J581" s="256"/>
      <c r="K581" s="256"/>
      <c r="L581" s="256"/>
      <c r="M581" s="256"/>
      <c r="N581" s="256"/>
    </row>
    <row r="582" spans="1:14" ht="15">
      <c r="A582" s="10"/>
      <c r="B582" s="126" t="s">
        <v>216</v>
      </c>
      <c r="C582" s="2">
        <v>3650</v>
      </c>
      <c r="D582" s="162">
        <f t="shared" si="35"/>
        <v>0</v>
      </c>
      <c r="E582" s="256"/>
      <c r="F582" s="256"/>
      <c r="G582" s="256"/>
      <c r="H582" s="256"/>
      <c r="I582" s="256"/>
      <c r="J582" s="256"/>
      <c r="K582" s="256"/>
      <c r="L582" s="256"/>
      <c r="M582" s="256"/>
      <c r="N582" s="256"/>
    </row>
    <row r="583" spans="1:23" s="49" customFormat="1" ht="15">
      <c r="A583" s="10"/>
      <c r="B583" s="127" t="s">
        <v>270</v>
      </c>
      <c r="C583" s="23">
        <v>3660</v>
      </c>
      <c r="D583" s="162">
        <f t="shared" si="35"/>
        <v>0</v>
      </c>
      <c r="E583" s="256"/>
      <c r="F583" s="256"/>
      <c r="G583" s="256"/>
      <c r="H583" s="256"/>
      <c r="I583" s="256"/>
      <c r="J583" s="256"/>
      <c r="K583" s="256"/>
      <c r="L583" s="256"/>
      <c r="M583" s="256"/>
      <c r="N583" s="256"/>
      <c r="O583" s="9"/>
      <c r="P583" s="9"/>
      <c r="Q583" s="9"/>
      <c r="R583" s="9"/>
      <c r="S583" s="308"/>
      <c r="T583" s="309"/>
      <c r="U583" s="308"/>
      <c r="V583" s="308"/>
      <c r="W583" s="308"/>
    </row>
    <row r="584" spans="1:14" ht="15">
      <c r="A584" s="10"/>
      <c r="B584" s="126" t="s">
        <v>151</v>
      </c>
      <c r="C584" s="2">
        <v>3670</v>
      </c>
      <c r="D584" s="162">
        <f t="shared" si="35"/>
        <v>0</v>
      </c>
      <c r="E584" s="279"/>
      <c r="F584" s="279"/>
      <c r="G584" s="279"/>
      <c r="H584" s="279"/>
      <c r="I584" s="279"/>
      <c r="J584" s="279"/>
      <c r="K584" s="279"/>
      <c r="L584" s="279"/>
      <c r="M584" s="279"/>
      <c r="N584" s="279"/>
    </row>
    <row r="585" spans="1:14" ht="15">
      <c r="A585" s="10"/>
      <c r="B585" s="126" t="s">
        <v>152</v>
      </c>
      <c r="C585" s="2">
        <v>3690</v>
      </c>
      <c r="D585" s="162">
        <f t="shared" si="35"/>
        <v>0</v>
      </c>
      <c r="E585" s="279"/>
      <c r="F585" s="279"/>
      <c r="G585" s="279"/>
      <c r="H585" s="279"/>
      <c r="I585" s="279"/>
      <c r="J585" s="279"/>
      <c r="K585" s="279"/>
      <c r="L585" s="279"/>
      <c r="M585" s="279"/>
      <c r="N585" s="279"/>
    </row>
    <row r="586" spans="1:14" ht="15.75" thickBot="1">
      <c r="A586" s="10"/>
      <c r="B586" s="126" t="s">
        <v>192</v>
      </c>
      <c r="C586" s="56">
        <v>3600</v>
      </c>
      <c r="D586" s="156">
        <f t="shared" si="35"/>
        <v>0</v>
      </c>
      <c r="E586" s="36">
        <f aca="true" t="shared" si="36" ref="E586:K586">SUM(E579:E585)</f>
        <v>0</v>
      </c>
      <c r="F586" s="36">
        <f t="shared" si="36"/>
        <v>0</v>
      </c>
      <c r="G586" s="36">
        <f t="shared" si="36"/>
        <v>0</v>
      </c>
      <c r="H586" s="36">
        <f t="shared" si="36"/>
        <v>0</v>
      </c>
      <c r="I586" s="36">
        <f t="shared" si="36"/>
        <v>0</v>
      </c>
      <c r="J586" s="36">
        <f t="shared" si="36"/>
        <v>0</v>
      </c>
      <c r="K586" s="36">
        <f t="shared" si="36"/>
        <v>0</v>
      </c>
      <c r="L586" s="36">
        <f>SUM(L579:L585)</f>
        <v>0</v>
      </c>
      <c r="M586" s="36">
        <f>SUM(M579:M585)</f>
        <v>0</v>
      </c>
      <c r="N586" s="36">
        <f>SUM(N579:N585)</f>
        <v>0</v>
      </c>
    </row>
    <row r="587" spans="1:14" ht="15.75" thickBot="1">
      <c r="A587" s="10"/>
      <c r="B587" s="218" t="s">
        <v>17</v>
      </c>
      <c r="C587" s="56"/>
      <c r="D587" s="156">
        <f t="shared" si="35"/>
        <v>0</v>
      </c>
      <c r="E587" s="36">
        <f aca="true" t="shared" si="37" ref="E587:K587">SUM(E572:E577)+E586</f>
        <v>0</v>
      </c>
      <c r="F587" s="36">
        <f t="shared" si="37"/>
        <v>0</v>
      </c>
      <c r="G587" s="36">
        <f t="shared" si="37"/>
        <v>0</v>
      </c>
      <c r="H587" s="36">
        <f t="shared" si="37"/>
        <v>0</v>
      </c>
      <c r="I587" s="36">
        <f t="shared" si="37"/>
        <v>0</v>
      </c>
      <c r="J587" s="36">
        <f t="shared" si="37"/>
        <v>0</v>
      </c>
      <c r="K587" s="36">
        <f t="shared" si="37"/>
        <v>0</v>
      </c>
      <c r="L587" s="36">
        <f>SUM(L572:L577)+L586</f>
        <v>0</v>
      </c>
      <c r="M587" s="36">
        <f>SUM(M572:M577)+M586</f>
        <v>0</v>
      </c>
      <c r="N587" s="36">
        <f>SUM(N572:N577)+N586</f>
        <v>0</v>
      </c>
    </row>
    <row r="588" spans="1:14" ht="15">
      <c r="A588" s="10"/>
      <c r="B588" s="1" t="str">
        <f>IF(H2="","Fund Balance",CONCATENATE("Fund Balance, ",LOOKUP(H2,T2:T8,U2:U8)))</f>
        <v>Fund Balance, July 1, 2018</v>
      </c>
      <c r="C588" s="2">
        <v>2800</v>
      </c>
      <c r="D588" s="162">
        <f t="shared" si="35"/>
        <v>2565910.48</v>
      </c>
      <c r="E588" s="256"/>
      <c r="F588" s="256">
        <v>158686.64</v>
      </c>
      <c r="G588" s="256"/>
      <c r="H588" s="256">
        <v>174187.33</v>
      </c>
      <c r="I588" s="256"/>
      <c r="J588" s="256">
        <v>130416.96</v>
      </c>
      <c r="K588" s="256">
        <v>1164148.35</v>
      </c>
      <c r="L588" s="256"/>
      <c r="M588" s="256">
        <v>938471.2</v>
      </c>
      <c r="N588" s="256"/>
    </row>
    <row r="589" spans="1:14" ht="15">
      <c r="A589" s="10"/>
      <c r="B589" s="229" t="s">
        <v>50</v>
      </c>
      <c r="C589" s="3"/>
      <c r="D589" s="105"/>
      <c r="E589" s="4"/>
      <c r="F589" s="20"/>
      <c r="G589" s="4"/>
      <c r="H589" s="4"/>
      <c r="I589" s="4"/>
      <c r="J589" s="4"/>
      <c r="K589" s="4"/>
      <c r="L589" s="4"/>
      <c r="M589" s="4"/>
      <c r="N589" s="4"/>
    </row>
    <row r="590" spans="1:14" ht="15.75" thickBot="1">
      <c r="A590" s="10"/>
      <c r="B590" s="218" t="s">
        <v>326</v>
      </c>
      <c r="C590" s="56"/>
      <c r="D590" s="106">
        <f>SUM(E590:N590)</f>
        <v>5896312.61</v>
      </c>
      <c r="E590" s="6">
        <f aca="true" t="shared" si="38" ref="E590:K590">(E570+E587+E588)</f>
        <v>0</v>
      </c>
      <c r="F590" s="6">
        <f t="shared" si="38"/>
        <v>158951.64</v>
      </c>
      <c r="G590" s="6">
        <f t="shared" si="38"/>
        <v>0</v>
      </c>
      <c r="H590" s="6">
        <f t="shared" si="38"/>
        <v>315531.32999999996</v>
      </c>
      <c r="I590" s="6">
        <f t="shared" si="38"/>
        <v>0</v>
      </c>
      <c r="J590" s="6">
        <f t="shared" si="38"/>
        <v>130416.96</v>
      </c>
      <c r="K590" s="6">
        <f t="shared" si="38"/>
        <v>4181042.35</v>
      </c>
      <c r="L590" s="6">
        <f>(L570+L587+L588)</f>
        <v>0</v>
      </c>
      <c r="M590" s="6">
        <f>(M570+M587+M588)</f>
        <v>1110370.33</v>
      </c>
      <c r="N590" s="6">
        <f>(N570+N587+N588)</f>
        <v>0</v>
      </c>
    </row>
    <row r="591" spans="1:14" ht="15.75" thickTop="1">
      <c r="A591" s="10"/>
      <c r="B591" s="31"/>
      <c r="C591" s="115"/>
      <c r="D591" s="107"/>
      <c r="E591" s="46"/>
      <c r="F591" s="46"/>
      <c r="G591" s="46"/>
      <c r="H591" s="46"/>
      <c r="I591" s="46"/>
      <c r="J591" s="46"/>
      <c r="K591" s="46"/>
      <c r="L591" s="46"/>
      <c r="M591" s="46"/>
      <c r="N591" s="46"/>
    </row>
    <row r="592" spans="1:2" ht="15">
      <c r="A592" s="10"/>
      <c r="B592" s="9" t="s">
        <v>30</v>
      </c>
    </row>
    <row r="593" spans="1:2" ht="15">
      <c r="A593" s="198"/>
      <c r="B593" s="140"/>
    </row>
    <row r="594" spans="1:2" ht="15">
      <c r="A594" s="10" t="s">
        <v>77</v>
      </c>
      <c r="B594" s="11" t="str">
        <f>$B$1</f>
        <v>DISTRICT SCHOOL BOARD OF LEVY COUNTY</v>
      </c>
    </row>
    <row r="595" spans="1:3" ht="15">
      <c r="A595" s="198"/>
      <c r="B595" s="12" t="s">
        <v>8</v>
      </c>
      <c r="C595" s="140"/>
    </row>
    <row r="596" spans="1:2" ht="15">
      <c r="A596" s="10"/>
      <c r="B596" s="12" t="str">
        <f>$B$26</f>
        <v>For Fiscal Year Ending June 30, 2019</v>
      </c>
    </row>
    <row r="597" spans="1:14" ht="15">
      <c r="A597" s="10"/>
      <c r="N597" s="100"/>
    </row>
    <row r="598" spans="1:14" ht="15">
      <c r="A598" s="10"/>
      <c r="B598" s="58" t="s">
        <v>458</v>
      </c>
      <c r="C598" s="241"/>
      <c r="N598" s="74" t="s">
        <v>96</v>
      </c>
    </row>
    <row r="599" spans="1:18" ht="15">
      <c r="A599" s="10"/>
      <c r="B599" s="110"/>
      <c r="C599" s="93"/>
      <c r="D599" s="189"/>
      <c r="E599" s="101">
        <v>310</v>
      </c>
      <c r="F599" s="101">
        <v>320</v>
      </c>
      <c r="G599" s="101">
        <v>330</v>
      </c>
      <c r="H599" s="101">
        <v>340</v>
      </c>
      <c r="I599" s="101">
        <v>350</v>
      </c>
      <c r="J599" s="101">
        <v>360</v>
      </c>
      <c r="K599" s="101">
        <v>370</v>
      </c>
      <c r="L599" s="101">
        <v>380</v>
      </c>
      <c r="M599" s="101">
        <v>390</v>
      </c>
      <c r="N599" s="101">
        <v>399</v>
      </c>
      <c r="O599" s="49"/>
      <c r="P599" s="49"/>
      <c r="Q599" s="49"/>
      <c r="R599" s="49"/>
    </row>
    <row r="600" spans="1:18" ht="30.75">
      <c r="A600" s="10"/>
      <c r="B600" s="229" t="s">
        <v>466</v>
      </c>
      <c r="C600" s="99" t="s">
        <v>316</v>
      </c>
      <c r="D600" s="227" t="s">
        <v>20</v>
      </c>
      <c r="E600" s="99" t="s">
        <v>308</v>
      </c>
      <c r="F600" s="99" t="s">
        <v>295</v>
      </c>
      <c r="G600" s="99" t="s">
        <v>431</v>
      </c>
      <c r="H600" s="99" t="s">
        <v>309</v>
      </c>
      <c r="I600" s="99" t="s">
        <v>315</v>
      </c>
      <c r="J600" s="99" t="s">
        <v>310</v>
      </c>
      <c r="K600" s="99" t="s">
        <v>312</v>
      </c>
      <c r="L600" s="99" t="s">
        <v>300</v>
      </c>
      <c r="M600" s="99" t="s">
        <v>313</v>
      </c>
      <c r="N600" s="99" t="s">
        <v>303</v>
      </c>
      <c r="O600" s="49"/>
      <c r="P600" s="49"/>
      <c r="Q600" s="49"/>
      <c r="R600" s="49"/>
    </row>
    <row r="601" spans="1:18" ht="15">
      <c r="A601" s="10"/>
      <c r="B601" s="34"/>
      <c r="C601" s="2"/>
      <c r="D601" s="154"/>
      <c r="E601" s="3" t="s">
        <v>294</v>
      </c>
      <c r="F601" s="3" t="s">
        <v>257</v>
      </c>
      <c r="G601" s="3" t="s">
        <v>111</v>
      </c>
      <c r="H601" s="3" t="s">
        <v>297</v>
      </c>
      <c r="I601" s="39"/>
      <c r="J601" s="3" t="s">
        <v>311</v>
      </c>
      <c r="K601" s="3" t="s">
        <v>409</v>
      </c>
      <c r="L601" s="3" t="s">
        <v>272</v>
      </c>
      <c r="M601" s="3" t="s">
        <v>302</v>
      </c>
      <c r="N601" s="3" t="s">
        <v>304</v>
      </c>
      <c r="O601" s="49"/>
      <c r="P601" s="49"/>
      <c r="Q601" s="49"/>
      <c r="R601" s="49"/>
    </row>
    <row r="602" spans="1:18" ht="15">
      <c r="A602" s="10"/>
      <c r="B602" s="131" t="s">
        <v>411</v>
      </c>
      <c r="C602" s="93"/>
      <c r="D602" s="98"/>
      <c r="E602" s="111"/>
      <c r="F602" s="111"/>
      <c r="G602" s="111"/>
      <c r="H602" s="111"/>
      <c r="I602" s="111"/>
      <c r="J602" s="111"/>
      <c r="K602" s="111"/>
      <c r="L602" s="111"/>
      <c r="M602" s="111"/>
      <c r="N602" s="111"/>
      <c r="O602" s="49"/>
      <c r="P602" s="49"/>
      <c r="Q602" s="49"/>
      <c r="R602" s="49"/>
    </row>
    <row r="603" spans="1:14" ht="15">
      <c r="A603" s="10"/>
      <c r="B603" s="126" t="s">
        <v>410</v>
      </c>
      <c r="C603" s="2">
        <v>610</v>
      </c>
      <c r="D603" s="162">
        <f aca="true" t="shared" si="39" ref="D603:D615">SUM(E603:N603)</f>
        <v>0</v>
      </c>
      <c r="E603" s="256"/>
      <c r="F603" s="256"/>
      <c r="G603" s="256"/>
      <c r="H603" s="256"/>
      <c r="I603" s="256"/>
      <c r="J603" s="256"/>
      <c r="K603" s="256"/>
      <c r="L603" s="256"/>
      <c r="M603" s="256"/>
      <c r="N603" s="256"/>
    </row>
    <row r="604" spans="1:14" ht="15">
      <c r="A604" s="10"/>
      <c r="B604" s="126" t="s">
        <v>406</v>
      </c>
      <c r="C604" s="2">
        <v>620</v>
      </c>
      <c r="D604" s="162">
        <f t="shared" si="39"/>
        <v>0</v>
      </c>
      <c r="E604" s="256"/>
      <c r="F604" s="256"/>
      <c r="G604" s="256"/>
      <c r="H604" s="256"/>
      <c r="I604" s="256"/>
      <c r="J604" s="256"/>
      <c r="K604" s="256"/>
      <c r="L604" s="256"/>
      <c r="M604" s="256"/>
      <c r="N604" s="256"/>
    </row>
    <row r="605" spans="1:14" ht="15">
      <c r="A605" s="10"/>
      <c r="B605" s="126" t="s">
        <v>217</v>
      </c>
      <c r="C605" s="2">
        <v>630</v>
      </c>
      <c r="D605" s="162">
        <f t="shared" si="39"/>
        <v>336557.70999999996</v>
      </c>
      <c r="E605" s="256"/>
      <c r="F605" s="256"/>
      <c r="G605" s="256"/>
      <c r="H605" s="256">
        <v>86769</v>
      </c>
      <c r="I605" s="256"/>
      <c r="J605" s="256"/>
      <c r="K605" s="256">
        <v>229538.71</v>
      </c>
      <c r="L605" s="256"/>
      <c r="M605" s="256">
        <v>20250</v>
      </c>
      <c r="N605" s="256"/>
    </row>
    <row r="606" spans="1:14" ht="15">
      <c r="A606" s="10"/>
      <c r="B606" s="126" t="s">
        <v>327</v>
      </c>
      <c r="C606" s="2">
        <v>640</v>
      </c>
      <c r="D606" s="162">
        <f t="shared" si="39"/>
        <v>312625</v>
      </c>
      <c r="E606" s="256"/>
      <c r="F606" s="256">
        <v>48400</v>
      </c>
      <c r="G606" s="256"/>
      <c r="H606" s="256"/>
      <c r="I606" s="256"/>
      <c r="J606" s="256"/>
      <c r="K606" s="256">
        <v>196225</v>
      </c>
      <c r="L606" s="256"/>
      <c r="M606" s="256">
        <v>68000</v>
      </c>
      <c r="N606" s="256"/>
    </row>
    <row r="607" spans="1:14" ht="15">
      <c r="A607" s="10"/>
      <c r="B607" s="126" t="s">
        <v>218</v>
      </c>
      <c r="C607" s="2">
        <v>650</v>
      </c>
      <c r="D607" s="162">
        <f t="shared" si="39"/>
        <v>730823.11</v>
      </c>
      <c r="E607" s="256"/>
      <c r="F607" s="256"/>
      <c r="G607" s="256"/>
      <c r="H607" s="256"/>
      <c r="I607" s="256"/>
      <c r="J607" s="256"/>
      <c r="K607" s="256">
        <v>660823.11</v>
      </c>
      <c r="L607" s="256"/>
      <c r="M607" s="256">
        <v>70000</v>
      </c>
      <c r="N607" s="256"/>
    </row>
    <row r="608" spans="1:14" ht="15">
      <c r="A608" s="10"/>
      <c r="B608" s="126" t="s">
        <v>219</v>
      </c>
      <c r="C608" s="2">
        <v>660</v>
      </c>
      <c r="D608" s="162">
        <f t="shared" si="39"/>
        <v>0</v>
      </c>
      <c r="E608" s="256"/>
      <c r="F608" s="256"/>
      <c r="G608" s="256"/>
      <c r="H608" s="256"/>
      <c r="I608" s="256"/>
      <c r="J608" s="256"/>
      <c r="K608" s="256"/>
      <c r="L608" s="256"/>
      <c r="M608" s="256"/>
      <c r="N608" s="256"/>
    </row>
    <row r="609" spans="1:14" ht="15">
      <c r="A609" s="10"/>
      <c r="B609" s="126" t="s">
        <v>220</v>
      </c>
      <c r="C609" s="2">
        <v>670</v>
      </c>
      <c r="D609" s="162">
        <f t="shared" si="39"/>
        <v>8250</v>
      </c>
      <c r="E609" s="256"/>
      <c r="F609" s="256"/>
      <c r="G609" s="256"/>
      <c r="H609" s="256"/>
      <c r="I609" s="256"/>
      <c r="J609" s="256"/>
      <c r="K609" s="256">
        <v>8250</v>
      </c>
      <c r="L609" s="256"/>
      <c r="M609" s="256"/>
      <c r="N609" s="256"/>
    </row>
    <row r="610" spans="1:14" ht="15">
      <c r="A610" s="10"/>
      <c r="B610" s="126" t="s">
        <v>221</v>
      </c>
      <c r="C610" s="2">
        <v>680</v>
      </c>
      <c r="D610" s="162">
        <f t="shared" si="39"/>
        <v>504217.32999999996</v>
      </c>
      <c r="E610" s="256"/>
      <c r="F610" s="256"/>
      <c r="G610" s="256"/>
      <c r="H610" s="256">
        <v>228762.33</v>
      </c>
      <c r="I610" s="256"/>
      <c r="J610" s="256"/>
      <c r="K610" s="256">
        <v>275455</v>
      </c>
      <c r="L610" s="256"/>
      <c r="M610" s="256"/>
      <c r="N610" s="256"/>
    </row>
    <row r="611" spans="1:14" ht="15">
      <c r="A611" s="10"/>
      <c r="B611" s="126" t="s">
        <v>222</v>
      </c>
      <c r="C611" s="2">
        <v>690</v>
      </c>
      <c r="D611" s="162">
        <f t="shared" si="39"/>
        <v>0</v>
      </c>
      <c r="E611" s="256"/>
      <c r="F611" s="256"/>
      <c r="G611" s="256"/>
      <c r="H611" s="256"/>
      <c r="I611" s="256"/>
      <c r="J611" s="256"/>
      <c r="K611" s="256"/>
      <c r="L611" s="256"/>
      <c r="M611" s="256"/>
      <c r="N611" s="256"/>
    </row>
    <row r="612" spans="1:23" s="49" customFormat="1" ht="15">
      <c r="A612" s="10"/>
      <c r="B612" s="126" t="s">
        <v>211</v>
      </c>
      <c r="C612" s="2">
        <v>710</v>
      </c>
      <c r="D612" s="162">
        <f t="shared" si="39"/>
        <v>0</v>
      </c>
      <c r="E612" s="256"/>
      <c r="F612" s="256"/>
      <c r="G612" s="256"/>
      <c r="H612" s="256"/>
      <c r="I612" s="256"/>
      <c r="J612" s="256"/>
      <c r="K612" s="256"/>
      <c r="L612" s="256"/>
      <c r="M612" s="256"/>
      <c r="N612" s="256"/>
      <c r="O612" s="9"/>
      <c r="P612" s="9"/>
      <c r="Q612" s="9"/>
      <c r="R612" s="9"/>
      <c r="S612" s="308"/>
      <c r="T612" s="309"/>
      <c r="U612" s="308"/>
      <c r="V612" s="308"/>
      <c r="W612" s="308"/>
    </row>
    <row r="613" spans="1:23" s="49" customFormat="1" ht="15">
      <c r="A613" s="10"/>
      <c r="B613" s="126" t="s">
        <v>223</v>
      </c>
      <c r="C613" s="2">
        <v>720</v>
      </c>
      <c r="D613" s="162">
        <f t="shared" si="39"/>
        <v>0</v>
      </c>
      <c r="E613" s="256"/>
      <c r="F613" s="256"/>
      <c r="G613" s="256"/>
      <c r="H613" s="256"/>
      <c r="I613" s="256"/>
      <c r="J613" s="256"/>
      <c r="K613" s="256"/>
      <c r="L613" s="256"/>
      <c r="M613" s="256"/>
      <c r="N613" s="256"/>
      <c r="O613" s="9"/>
      <c r="P613" s="9"/>
      <c r="Q613" s="9"/>
      <c r="R613" s="9"/>
      <c r="S613" s="308"/>
      <c r="T613" s="309"/>
      <c r="U613" s="308"/>
      <c r="V613" s="308"/>
      <c r="W613" s="308"/>
    </row>
    <row r="614" spans="1:23" s="49" customFormat="1" ht="15">
      <c r="A614" s="10"/>
      <c r="B614" s="126" t="s">
        <v>213</v>
      </c>
      <c r="C614" s="2">
        <v>730</v>
      </c>
      <c r="D614" s="162">
        <f t="shared" si="39"/>
        <v>0</v>
      </c>
      <c r="E614" s="256"/>
      <c r="F614" s="256"/>
      <c r="G614" s="256"/>
      <c r="H614" s="256"/>
      <c r="I614" s="256"/>
      <c r="J614" s="256"/>
      <c r="K614" s="256"/>
      <c r="L614" s="256"/>
      <c r="M614" s="256"/>
      <c r="N614" s="256"/>
      <c r="O614" s="9"/>
      <c r="P614" s="9"/>
      <c r="Q614" s="9"/>
      <c r="R614" s="9"/>
      <c r="S614" s="308"/>
      <c r="T614" s="309"/>
      <c r="U614" s="308"/>
      <c r="V614" s="308"/>
      <c r="W614" s="308"/>
    </row>
    <row r="615" spans="1:23" s="49" customFormat="1" ht="15.75" thickBot="1">
      <c r="A615" s="10"/>
      <c r="B615" s="229" t="s">
        <v>26</v>
      </c>
      <c r="C615" s="102"/>
      <c r="D615" s="163">
        <f t="shared" si="39"/>
        <v>1892473.15</v>
      </c>
      <c r="E615" s="276">
        <f aca="true" t="shared" si="40" ref="E615:N615">SUM(E603:E614)</f>
        <v>0</v>
      </c>
      <c r="F615" s="276">
        <f t="shared" si="40"/>
        <v>48400</v>
      </c>
      <c r="G615" s="276">
        <f t="shared" si="40"/>
        <v>0</v>
      </c>
      <c r="H615" s="276">
        <f t="shared" si="40"/>
        <v>315531.32999999996</v>
      </c>
      <c r="I615" s="276">
        <f t="shared" si="40"/>
        <v>0</v>
      </c>
      <c r="J615" s="276">
        <f t="shared" si="40"/>
        <v>0</v>
      </c>
      <c r="K615" s="276">
        <f t="shared" si="40"/>
        <v>1370291.8199999998</v>
      </c>
      <c r="L615" s="276">
        <f t="shared" si="40"/>
        <v>0</v>
      </c>
      <c r="M615" s="276">
        <f t="shared" si="40"/>
        <v>158250</v>
      </c>
      <c r="N615" s="276">
        <f t="shared" si="40"/>
        <v>0</v>
      </c>
      <c r="O615" s="9"/>
      <c r="P615" s="9"/>
      <c r="Q615" s="9"/>
      <c r="R615" s="9"/>
      <c r="S615" s="308"/>
      <c r="T615" s="309"/>
      <c r="U615" s="308"/>
      <c r="V615" s="308"/>
      <c r="W615" s="308"/>
    </row>
    <row r="616" spans="1:14" ht="15">
      <c r="A616" s="10"/>
      <c r="B616" s="263" t="s">
        <v>27</v>
      </c>
      <c r="C616" s="93"/>
      <c r="D616" s="170"/>
      <c r="E616" s="284"/>
      <c r="F616" s="20"/>
      <c r="G616" s="20"/>
      <c r="H616" s="20"/>
      <c r="I616" s="20"/>
      <c r="J616" s="20"/>
      <c r="K616" s="20"/>
      <c r="L616" s="20"/>
      <c r="M616" s="20"/>
      <c r="N616" s="20"/>
    </row>
    <row r="617" spans="1:14" ht="15">
      <c r="A617" s="10"/>
      <c r="B617" s="132" t="s">
        <v>44</v>
      </c>
      <c r="C617" s="3"/>
      <c r="D617" s="105"/>
      <c r="E617" s="67"/>
      <c r="F617" s="4"/>
      <c r="G617" s="4"/>
      <c r="H617" s="4"/>
      <c r="I617" s="4"/>
      <c r="J617" s="4"/>
      <c r="K617" s="4"/>
      <c r="L617" s="4"/>
      <c r="M617" s="4"/>
      <c r="N617" s="4"/>
    </row>
    <row r="618" spans="1:14" ht="15">
      <c r="A618" s="10"/>
      <c r="B618" s="126" t="s">
        <v>185</v>
      </c>
      <c r="C618" s="2">
        <v>910</v>
      </c>
      <c r="D618" s="162">
        <f aca="true" t="shared" si="41" ref="D618:D626">SUM(E618:N618)</f>
        <v>975712.67</v>
      </c>
      <c r="E618" s="275"/>
      <c r="F618" s="256"/>
      <c r="G618" s="256"/>
      <c r="H618" s="256"/>
      <c r="I618" s="256"/>
      <c r="J618" s="256"/>
      <c r="K618" s="256">
        <v>918393.67</v>
      </c>
      <c r="L618" s="256"/>
      <c r="M618" s="256">
        <v>57319</v>
      </c>
      <c r="N618" s="256"/>
    </row>
    <row r="619" spans="1:14" ht="15">
      <c r="A619" s="10"/>
      <c r="B619" s="126" t="s">
        <v>167</v>
      </c>
      <c r="C619" s="2">
        <v>920</v>
      </c>
      <c r="D619" s="162">
        <f t="shared" si="41"/>
        <v>669119.33</v>
      </c>
      <c r="E619" s="275"/>
      <c r="F619" s="256"/>
      <c r="G619" s="256"/>
      <c r="H619" s="256"/>
      <c r="I619" s="256"/>
      <c r="J619" s="256"/>
      <c r="K619" s="256">
        <v>669119.33</v>
      </c>
      <c r="L619" s="256"/>
      <c r="M619" s="256"/>
      <c r="N619" s="256"/>
    </row>
    <row r="620" spans="1:14" ht="15">
      <c r="A620" s="10"/>
      <c r="B620" s="126" t="s">
        <v>214</v>
      </c>
      <c r="C620" s="2">
        <v>940</v>
      </c>
      <c r="D620" s="162">
        <f t="shared" si="41"/>
        <v>0</v>
      </c>
      <c r="E620" s="275"/>
      <c r="F620" s="256"/>
      <c r="G620" s="256"/>
      <c r="H620" s="256"/>
      <c r="I620" s="256"/>
      <c r="J620" s="256"/>
      <c r="K620" s="256"/>
      <c r="L620" s="256"/>
      <c r="M620" s="256"/>
      <c r="N620" s="256"/>
    </row>
    <row r="621" spans="1:14" ht="15">
      <c r="A621" s="10"/>
      <c r="B621" s="126" t="s">
        <v>216</v>
      </c>
      <c r="C621" s="2">
        <v>950</v>
      </c>
      <c r="D621" s="162">
        <f t="shared" si="41"/>
        <v>0</v>
      </c>
      <c r="E621" s="275"/>
      <c r="F621" s="256"/>
      <c r="G621" s="256"/>
      <c r="H621" s="256"/>
      <c r="I621" s="256"/>
      <c r="J621" s="256"/>
      <c r="K621" s="256"/>
      <c r="L621" s="256"/>
      <c r="M621" s="256"/>
      <c r="N621" s="256"/>
    </row>
    <row r="622" spans="1:14" ht="15">
      <c r="A622" s="10"/>
      <c r="B622" s="125" t="s">
        <v>266</v>
      </c>
      <c r="C622" s="32">
        <v>960</v>
      </c>
      <c r="D622" s="161">
        <f t="shared" si="41"/>
        <v>0</v>
      </c>
      <c r="E622" s="275"/>
      <c r="F622" s="256"/>
      <c r="G622" s="256"/>
      <c r="H622" s="256"/>
      <c r="I622" s="256"/>
      <c r="J622" s="256"/>
      <c r="K622" s="256"/>
      <c r="L622" s="256"/>
      <c r="M622" s="256"/>
      <c r="N622" s="256"/>
    </row>
    <row r="623" spans="1:14" ht="15">
      <c r="A623" s="10"/>
      <c r="B623" s="126" t="s">
        <v>170</v>
      </c>
      <c r="C623" s="2">
        <v>970</v>
      </c>
      <c r="D623" s="162">
        <f t="shared" si="41"/>
        <v>0</v>
      </c>
      <c r="E623" s="275"/>
      <c r="F623" s="256"/>
      <c r="G623" s="256"/>
      <c r="H623" s="256"/>
      <c r="I623" s="256"/>
      <c r="J623" s="256"/>
      <c r="K623" s="256"/>
      <c r="L623" s="256"/>
      <c r="M623" s="256"/>
      <c r="N623" s="256"/>
    </row>
    <row r="624" spans="1:14" ht="15">
      <c r="A624" s="10"/>
      <c r="B624" s="126" t="s">
        <v>171</v>
      </c>
      <c r="C624" s="2">
        <v>990</v>
      </c>
      <c r="D624" s="162">
        <f t="shared" si="41"/>
        <v>0</v>
      </c>
      <c r="E624" s="255"/>
      <c r="F624" s="279"/>
      <c r="G624" s="279"/>
      <c r="H624" s="279"/>
      <c r="I624" s="279"/>
      <c r="J624" s="279"/>
      <c r="K624" s="279"/>
      <c r="L624" s="279"/>
      <c r="M624" s="279"/>
      <c r="N624" s="279"/>
    </row>
    <row r="625" spans="1:14" ht="15.75" thickBot="1">
      <c r="A625" s="10"/>
      <c r="B625" s="126" t="s">
        <v>172</v>
      </c>
      <c r="C625" s="56">
        <v>9700</v>
      </c>
      <c r="D625" s="156">
        <f t="shared" si="41"/>
        <v>1644832</v>
      </c>
      <c r="E625" s="36">
        <f aca="true" t="shared" si="42" ref="E625:K625">SUM(E618:E624)</f>
        <v>0</v>
      </c>
      <c r="F625" s="36">
        <f t="shared" si="42"/>
        <v>0</v>
      </c>
      <c r="G625" s="36">
        <f t="shared" si="42"/>
        <v>0</v>
      </c>
      <c r="H625" s="36">
        <f t="shared" si="42"/>
        <v>0</v>
      </c>
      <c r="I625" s="36">
        <f t="shared" si="42"/>
        <v>0</v>
      </c>
      <c r="J625" s="36">
        <f t="shared" si="42"/>
        <v>0</v>
      </c>
      <c r="K625" s="36">
        <f t="shared" si="42"/>
        <v>1587513</v>
      </c>
      <c r="L625" s="36">
        <f>SUM(L618:L624)</f>
        <v>0</v>
      </c>
      <c r="M625" s="36">
        <f>SUM(M618:M624)</f>
        <v>57319</v>
      </c>
      <c r="N625" s="36">
        <f>SUM(N618:N624)</f>
        <v>0</v>
      </c>
    </row>
    <row r="626" spans="1:14" ht="15.75" thickBot="1">
      <c r="A626" s="10"/>
      <c r="B626" s="218" t="s">
        <v>29</v>
      </c>
      <c r="C626" s="56"/>
      <c r="D626" s="190">
        <f t="shared" si="41"/>
        <v>1644832</v>
      </c>
      <c r="E626" s="283">
        <f aca="true" t="shared" si="43" ref="E626:K626">(E625)</f>
        <v>0</v>
      </c>
      <c r="F626" s="36">
        <f t="shared" si="43"/>
        <v>0</v>
      </c>
      <c r="G626" s="36">
        <f t="shared" si="43"/>
        <v>0</v>
      </c>
      <c r="H626" s="36">
        <f t="shared" si="43"/>
        <v>0</v>
      </c>
      <c r="I626" s="36">
        <f t="shared" si="43"/>
        <v>0</v>
      </c>
      <c r="J626" s="36">
        <f t="shared" si="43"/>
        <v>0</v>
      </c>
      <c r="K626" s="36">
        <f t="shared" si="43"/>
        <v>1587513</v>
      </c>
      <c r="L626" s="36">
        <f>(L625)</f>
        <v>0</v>
      </c>
      <c r="M626" s="36">
        <f>(M625)</f>
        <v>57319</v>
      </c>
      <c r="N626" s="36">
        <f>(N625)</f>
        <v>0</v>
      </c>
    </row>
    <row r="627" spans="1:14" ht="15">
      <c r="A627" s="10"/>
      <c r="B627" s="258"/>
      <c r="C627" s="146"/>
      <c r="D627" s="164"/>
      <c r="E627" s="4"/>
      <c r="F627" s="4"/>
      <c r="G627" s="4"/>
      <c r="H627" s="4"/>
      <c r="I627" s="4"/>
      <c r="J627" s="4"/>
      <c r="K627" s="4"/>
      <c r="L627" s="4"/>
      <c r="M627" s="4"/>
      <c r="N627" s="4"/>
    </row>
    <row r="628" spans="1:14" ht="15">
      <c r="A628" s="10"/>
      <c r="B628" s="27" t="str">
        <f>IF(H$2="","Nonspendable Fund Balance",CONCATENATE("Nonspendable Fund Balance, ",LOOKUP(H$2,T$2:T$8,V$2:V$8)))</f>
        <v>Nonspendable Fund Balance, June 30, 2019</v>
      </c>
      <c r="C628" s="34">
        <v>2710</v>
      </c>
      <c r="D628" s="181">
        <f aca="true" t="shared" si="44" ref="D628:D633">SUM(E628:N628)</f>
        <v>0</v>
      </c>
      <c r="E628" s="256"/>
      <c r="F628" s="285"/>
      <c r="G628" s="285"/>
      <c r="H628" s="285"/>
      <c r="I628" s="285"/>
      <c r="J628" s="285"/>
      <c r="K628" s="285"/>
      <c r="L628" s="285"/>
      <c r="M628" s="285"/>
      <c r="N628" s="285"/>
    </row>
    <row r="629" spans="1:14" ht="15">
      <c r="A629" s="10"/>
      <c r="B629" s="1" t="str">
        <f>IF(H$2="","Restricted Fund Balance",CONCATENATE("Restricted Fund Balance, ",LOOKUP(H$2,T$2:T$8,V$2:V$8)))</f>
        <v>Restricted Fund Balance, June 30, 2019</v>
      </c>
      <c r="C629" s="2">
        <v>2720</v>
      </c>
      <c r="D629" s="181">
        <f t="shared" si="44"/>
        <v>2359007.46</v>
      </c>
      <c r="E629" s="275"/>
      <c r="F629" s="255">
        <v>110551.64</v>
      </c>
      <c r="G629" s="255"/>
      <c r="H629" s="255"/>
      <c r="I629" s="255"/>
      <c r="J629" s="255">
        <v>130416.96</v>
      </c>
      <c r="K629" s="255">
        <v>1223237.53</v>
      </c>
      <c r="L629" s="255"/>
      <c r="M629" s="255">
        <v>894801.33</v>
      </c>
      <c r="N629" s="255"/>
    </row>
    <row r="630" spans="1:14" ht="15">
      <c r="A630" s="10"/>
      <c r="B630" s="1" t="str">
        <f>IF(H$2="","Committed Fund Balance",CONCATENATE("Committed Fund Balance, ",LOOKUP(H$2,T$2:T$8,V$2:V$8)))</f>
        <v>Committed Fund Balance, June 30, 2019</v>
      </c>
      <c r="C630" s="2">
        <v>2730</v>
      </c>
      <c r="D630" s="161">
        <f t="shared" si="44"/>
        <v>0</v>
      </c>
      <c r="E630" s="275"/>
      <c r="F630" s="255"/>
      <c r="G630" s="255"/>
      <c r="H630" s="255"/>
      <c r="I630" s="255"/>
      <c r="J630" s="255"/>
      <c r="K630" s="255"/>
      <c r="L630" s="255"/>
      <c r="M630" s="255"/>
      <c r="N630" s="255"/>
    </row>
    <row r="631" spans="1:14" ht="15">
      <c r="A631" s="10"/>
      <c r="B631" s="1" t="str">
        <f>IF(H$2="","Assigned Fund Balance",CONCATENATE("Assigned Fund Balance, ",LOOKUP(H$2,T$2:T$8,V$2:V$8)))</f>
        <v>Assigned Fund Balance, June 30, 2019</v>
      </c>
      <c r="C631" s="2">
        <v>2740</v>
      </c>
      <c r="D631" s="161">
        <f t="shared" si="44"/>
        <v>0</v>
      </c>
      <c r="E631" s="275"/>
      <c r="F631" s="255"/>
      <c r="G631" s="255"/>
      <c r="H631" s="255"/>
      <c r="I631" s="255"/>
      <c r="J631" s="255"/>
      <c r="K631" s="255"/>
      <c r="L631" s="255"/>
      <c r="M631" s="255"/>
      <c r="N631" s="255"/>
    </row>
    <row r="632" spans="1:14" ht="15">
      <c r="A632" s="10"/>
      <c r="B632" s="1" t="str">
        <f>IF(H$2="","Unassigned Fund Balance",CONCATENATE("Unassigned Fund Balance, ",LOOKUP(H$2,T$2:T$8,V$2:V$8)))</f>
        <v>Unassigned Fund Balance, June 30, 2019</v>
      </c>
      <c r="C632" s="2">
        <v>2750</v>
      </c>
      <c r="D632" s="161">
        <f t="shared" si="44"/>
        <v>0</v>
      </c>
      <c r="E632" s="275"/>
      <c r="F632" s="255"/>
      <c r="G632" s="255"/>
      <c r="H632" s="255"/>
      <c r="I632" s="255"/>
      <c r="J632" s="255"/>
      <c r="K632" s="255"/>
      <c r="L632" s="255"/>
      <c r="M632" s="255"/>
      <c r="N632" s="255"/>
    </row>
    <row r="633" spans="1:18" ht="15.75" thickBot="1">
      <c r="A633" s="10"/>
      <c r="B633" s="260" t="s">
        <v>250</v>
      </c>
      <c r="C633" s="23">
        <v>2700</v>
      </c>
      <c r="D633" s="163">
        <f t="shared" si="44"/>
        <v>2359007.46</v>
      </c>
      <c r="E633" s="54">
        <f>SUM(E628:E632)</f>
        <v>0</v>
      </c>
      <c r="F633" s="54">
        <f aca="true" t="shared" si="45" ref="F633:N633">SUM(F628:F632)</f>
        <v>110551.64</v>
      </c>
      <c r="G633" s="54">
        <f t="shared" si="45"/>
        <v>0</v>
      </c>
      <c r="H633" s="54">
        <f t="shared" si="45"/>
        <v>0</v>
      </c>
      <c r="I633" s="54">
        <f t="shared" si="45"/>
        <v>0</v>
      </c>
      <c r="J633" s="54">
        <f t="shared" si="45"/>
        <v>130416.96</v>
      </c>
      <c r="K633" s="54">
        <f t="shared" si="45"/>
        <v>1223237.53</v>
      </c>
      <c r="L633" s="54">
        <f t="shared" si="45"/>
        <v>0</v>
      </c>
      <c r="M633" s="54">
        <f t="shared" si="45"/>
        <v>894801.33</v>
      </c>
      <c r="N633" s="54">
        <f t="shared" si="45"/>
        <v>0</v>
      </c>
      <c r="O633" s="49"/>
      <c r="P633" s="49"/>
      <c r="Q633" s="49"/>
      <c r="R633" s="49"/>
    </row>
    <row r="634" spans="1:14" ht="15">
      <c r="A634" s="10"/>
      <c r="B634" s="229" t="s">
        <v>320</v>
      </c>
      <c r="C634" s="55"/>
      <c r="D634" s="105"/>
      <c r="E634" s="67"/>
      <c r="F634" s="67"/>
      <c r="G634" s="67"/>
      <c r="H634" s="67"/>
      <c r="I634" s="67"/>
      <c r="J634" s="67"/>
      <c r="K634" s="67"/>
      <c r="L634" s="67"/>
      <c r="M634" s="67"/>
      <c r="N634" s="67"/>
    </row>
    <row r="635" spans="1:14" ht="15.75" thickBot="1">
      <c r="A635" s="10"/>
      <c r="B635" s="218" t="s">
        <v>249</v>
      </c>
      <c r="C635" s="5"/>
      <c r="D635" s="106">
        <f>SUM(E635:N635)</f>
        <v>5896312.609999999</v>
      </c>
      <c r="E635" s="61">
        <f>E615+E626+E633</f>
        <v>0</v>
      </c>
      <c r="F635" s="61">
        <f aca="true" t="shared" si="46" ref="F635:N635">F615+F626+F633</f>
        <v>158951.64</v>
      </c>
      <c r="G635" s="61">
        <f t="shared" si="46"/>
        <v>0</v>
      </c>
      <c r="H635" s="61">
        <f t="shared" si="46"/>
        <v>315531.32999999996</v>
      </c>
      <c r="I635" s="61">
        <f t="shared" si="46"/>
        <v>0</v>
      </c>
      <c r="J635" s="61">
        <f t="shared" si="46"/>
        <v>130416.96</v>
      </c>
      <c r="K635" s="61">
        <f t="shared" si="46"/>
        <v>4181042.3499999996</v>
      </c>
      <c r="L635" s="61">
        <f t="shared" si="46"/>
        <v>0</v>
      </c>
      <c r="M635" s="61">
        <f t="shared" si="46"/>
        <v>1110370.33</v>
      </c>
      <c r="N635" s="61">
        <f t="shared" si="46"/>
        <v>0</v>
      </c>
    </row>
    <row r="636" spans="1:11" ht="15.75" thickTop="1">
      <c r="A636" s="10"/>
      <c r="D636" s="191"/>
      <c r="E636" s="73"/>
      <c r="F636" s="73"/>
      <c r="G636" s="73"/>
      <c r="H636" s="73"/>
      <c r="I636" s="73"/>
      <c r="J636" s="73"/>
      <c r="K636" s="73"/>
    </row>
    <row r="637" spans="1:7" ht="15">
      <c r="A637" s="10"/>
      <c r="B637" s="9" t="s">
        <v>52</v>
      </c>
      <c r="G637" s="74"/>
    </row>
    <row r="638" spans="1:7" ht="15">
      <c r="A638" s="198"/>
      <c r="G638" s="74"/>
    </row>
    <row r="639" spans="1:7" ht="15">
      <c r="A639" s="10" t="s">
        <v>234</v>
      </c>
      <c r="B639" s="11" t="str">
        <f>$B$1</f>
        <v>DISTRICT SCHOOL BOARD OF LEVY COUNTY</v>
      </c>
      <c r="C639" s="140"/>
      <c r="D639" s="174"/>
      <c r="G639" s="74"/>
    </row>
    <row r="640" spans="1:7" ht="15">
      <c r="A640" s="198"/>
      <c r="B640" s="12" t="s">
        <v>8</v>
      </c>
      <c r="D640" s="174"/>
      <c r="G640" s="74"/>
    </row>
    <row r="641" spans="1:23" ht="15">
      <c r="A641" s="10"/>
      <c r="B641" s="12" t="str">
        <f>$B$26</f>
        <v>For Fiscal Year Ending June 30, 2019</v>
      </c>
      <c r="D641" s="174"/>
      <c r="G641" s="74"/>
      <c r="S641" s="312"/>
      <c r="U641" s="312"/>
      <c r="V641" s="312"/>
      <c r="W641" s="312"/>
    </row>
    <row r="642" spans="1:20" ht="15">
      <c r="A642" s="10"/>
      <c r="B642" s="12"/>
      <c r="D642" s="330"/>
      <c r="G642" s="74"/>
      <c r="T642" s="313"/>
    </row>
    <row r="643" spans="1:11" ht="15">
      <c r="A643" s="10"/>
      <c r="B643" s="58" t="s">
        <v>459</v>
      </c>
      <c r="D643" s="92" t="s">
        <v>97</v>
      </c>
      <c r="E643" s="140"/>
      <c r="G643" s="74"/>
      <c r="K643" s="74"/>
    </row>
    <row r="644" spans="1:7" ht="15">
      <c r="A644" s="10"/>
      <c r="B644" s="77"/>
      <c r="C644" s="103" t="s">
        <v>9</v>
      </c>
      <c r="D644" s="175"/>
      <c r="G644" s="74"/>
    </row>
    <row r="645" spans="1:23" s="49" customFormat="1" ht="15">
      <c r="A645" s="10"/>
      <c r="B645" s="230" t="s">
        <v>467</v>
      </c>
      <c r="C645" s="81" t="s">
        <v>10</v>
      </c>
      <c r="D645" s="176"/>
      <c r="E645" s="9"/>
      <c r="F645" s="9"/>
      <c r="G645" s="74"/>
      <c r="H645" s="9"/>
      <c r="I645" s="9"/>
      <c r="J645" s="9"/>
      <c r="K645" s="9"/>
      <c r="L645" s="9"/>
      <c r="M645" s="9"/>
      <c r="N645" s="9"/>
      <c r="O645" s="9"/>
      <c r="P645" s="9"/>
      <c r="Q645" s="9"/>
      <c r="R645" s="9"/>
      <c r="S645" s="308"/>
      <c r="T645" s="309"/>
      <c r="U645" s="308"/>
      <c r="V645" s="308"/>
      <c r="W645" s="308"/>
    </row>
    <row r="646" spans="1:7" ht="15">
      <c r="A646" s="10"/>
      <c r="B646" s="82" t="s">
        <v>61</v>
      </c>
      <c r="C646" s="83">
        <v>3100</v>
      </c>
      <c r="D646" s="172"/>
      <c r="G646" s="74"/>
    </row>
    <row r="647" spans="1:7" ht="15">
      <c r="A647" s="10"/>
      <c r="B647" s="1" t="s">
        <v>288</v>
      </c>
      <c r="C647" s="83">
        <v>3200</v>
      </c>
      <c r="D647" s="172"/>
      <c r="G647" s="74"/>
    </row>
    <row r="648" spans="1:7" ht="15">
      <c r="A648" s="10"/>
      <c r="B648" s="82" t="s">
        <v>62</v>
      </c>
      <c r="C648" s="83">
        <v>3300</v>
      </c>
      <c r="D648" s="172"/>
      <c r="G648" s="74"/>
    </row>
    <row r="649" spans="1:7" ht="15.75" thickBot="1">
      <c r="A649" s="10"/>
      <c r="B649" s="1" t="s">
        <v>63</v>
      </c>
      <c r="C649" s="104">
        <v>3400</v>
      </c>
      <c r="D649" s="259"/>
      <c r="G649" s="74"/>
    </row>
    <row r="650" spans="1:7" ht="15.75" thickBot="1">
      <c r="A650" s="10"/>
      <c r="B650" s="230" t="s">
        <v>208</v>
      </c>
      <c r="C650" s="84"/>
      <c r="D650" s="177">
        <f>SUM(D646:D649)</f>
        <v>0</v>
      </c>
      <c r="G650" s="74"/>
    </row>
    <row r="651" spans="1:7" ht="15">
      <c r="A651" s="10"/>
      <c r="B651" s="268" t="s">
        <v>15</v>
      </c>
      <c r="C651" s="90"/>
      <c r="D651" s="178"/>
      <c r="G651" s="74"/>
    </row>
    <row r="652" spans="1:7" ht="15">
      <c r="A652" s="10"/>
      <c r="B652" s="1" t="s">
        <v>113</v>
      </c>
      <c r="C652" s="104">
        <v>3730</v>
      </c>
      <c r="D652" s="172"/>
      <c r="G652" s="74"/>
    </row>
    <row r="653" spans="1:7" ht="15">
      <c r="A653" s="10"/>
      <c r="B653" s="1" t="s">
        <v>65</v>
      </c>
      <c r="C653" s="104">
        <v>3740</v>
      </c>
      <c r="D653" s="251"/>
      <c r="G653" s="74"/>
    </row>
    <row r="654" spans="1:7" ht="15">
      <c r="A654" s="10"/>
      <c r="B654" s="133" t="s">
        <v>16</v>
      </c>
      <c r="C654" s="90"/>
      <c r="D654" s="157"/>
      <c r="G654" s="74"/>
    </row>
    <row r="655" spans="1:7" ht="15">
      <c r="A655" s="10"/>
      <c r="B655" s="126" t="s">
        <v>180</v>
      </c>
      <c r="C655" s="83">
        <v>3610</v>
      </c>
      <c r="D655" s="172"/>
      <c r="G655" s="74"/>
    </row>
    <row r="656" spans="1:7" ht="15">
      <c r="A656" s="10"/>
      <c r="B656" s="126" t="s">
        <v>148</v>
      </c>
      <c r="C656" s="83">
        <v>3620</v>
      </c>
      <c r="D656" s="172"/>
      <c r="G656" s="74"/>
    </row>
    <row r="657" spans="1:7" ht="15">
      <c r="A657" s="10"/>
      <c r="B657" s="126" t="s">
        <v>149</v>
      </c>
      <c r="C657" s="83">
        <v>3630</v>
      </c>
      <c r="D657" s="172"/>
      <c r="G657" s="74"/>
    </row>
    <row r="658" spans="1:7" ht="15">
      <c r="A658" s="10"/>
      <c r="B658" s="126" t="s">
        <v>209</v>
      </c>
      <c r="C658" s="83">
        <v>3640</v>
      </c>
      <c r="D658" s="251"/>
      <c r="G658" s="74"/>
    </row>
    <row r="659" spans="1:7" ht="15">
      <c r="A659" s="10"/>
      <c r="B659" s="126" t="s">
        <v>151</v>
      </c>
      <c r="C659" s="83">
        <v>3670</v>
      </c>
      <c r="D659" s="289"/>
      <c r="G659" s="74"/>
    </row>
    <row r="660" spans="1:7" ht="15">
      <c r="A660" s="10"/>
      <c r="B660" s="126" t="s">
        <v>152</v>
      </c>
      <c r="C660" s="83">
        <v>3690</v>
      </c>
      <c r="D660" s="289"/>
      <c r="G660" s="74"/>
    </row>
    <row r="661" spans="1:7" ht="15.75" thickBot="1">
      <c r="A661" s="10"/>
      <c r="B661" s="126" t="s">
        <v>192</v>
      </c>
      <c r="C661" s="83">
        <v>3600</v>
      </c>
      <c r="D661" s="290">
        <f>SUM(D655:D660)</f>
        <v>0</v>
      </c>
      <c r="G661" s="74"/>
    </row>
    <row r="662" spans="1:7" ht="15.75" thickBot="1">
      <c r="A662" s="10"/>
      <c r="B662" s="271" t="s">
        <v>17</v>
      </c>
      <c r="C662" s="86"/>
      <c r="D662" s="205">
        <f>SUM(D652:D653)+D661</f>
        <v>0</v>
      </c>
      <c r="G662" s="74"/>
    </row>
    <row r="663" spans="1:7" ht="15">
      <c r="A663" s="10"/>
      <c r="B663" s="87"/>
      <c r="C663" s="147"/>
      <c r="D663" s="179"/>
      <c r="G663" s="74"/>
    </row>
    <row r="664" spans="1:7" ht="15.75" thickBot="1">
      <c r="A664" s="10"/>
      <c r="B664" s="82" t="str">
        <f>IF(H2="","Fund Balance",CONCATENATE("Fund Balance, ",LOOKUP(H2,T2:T8,U2:U8)))</f>
        <v>Fund Balance, July 1, 2018</v>
      </c>
      <c r="C664" s="148">
        <v>2800</v>
      </c>
      <c r="D664" s="264"/>
      <c r="E664" s="143"/>
      <c r="G664" s="74"/>
    </row>
    <row r="665" spans="1:7" ht="15">
      <c r="A665" s="10"/>
      <c r="B665" s="268" t="s">
        <v>18</v>
      </c>
      <c r="C665" s="90"/>
      <c r="D665" s="178"/>
      <c r="G665" s="74"/>
    </row>
    <row r="666" spans="1:7" ht="15.75" thickBot="1">
      <c r="A666" s="10"/>
      <c r="B666" s="230" t="s">
        <v>328</v>
      </c>
      <c r="C666" s="84"/>
      <c r="D666" s="180">
        <f>SUM(D650+D662+D664)</f>
        <v>0</v>
      </c>
      <c r="G666" s="74"/>
    </row>
    <row r="667" spans="1:7" ht="15.75" thickTop="1">
      <c r="A667" s="10"/>
      <c r="B667" s="273"/>
      <c r="C667" s="197"/>
      <c r="D667" s="204"/>
      <c r="G667" s="74"/>
    </row>
    <row r="668" spans="1:7" ht="15">
      <c r="A668" s="10"/>
      <c r="B668" s="207" t="s">
        <v>30</v>
      </c>
      <c r="C668" s="197"/>
      <c r="D668" s="204"/>
      <c r="G668" s="74"/>
    </row>
    <row r="669" spans="1:7" ht="15">
      <c r="A669" s="10"/>
      <c r="B669" s="273"/>
      <c r="C669" s="197"/>
      <c r="D669" s="204"/>
      <c r="G669" s="74"/>
    </row>
    <row r="670" spans="1:7" ht="15">
      <c r="A670" s="10" t="s">
        <v>235</v>
      </c>
      <c r="B670" s="11" t="str">
        <f>$B$1</f>
        <v>DISTRICT SCHOOL BOARD OF LEVY COUNTY</v>
      </c>
      <c r="C670" s="8"/>
      <c r="D670" s="204"/>
      <c r="G670" s="74"/>
    </row>
    <row r="671" spans="1:7" ht="15">
      <c r="A671" s="198"/>
      <c r="B671" s="12" t="s">
        <v>8</v>
      </c>
      <c r="C671" s="202"/>
      <c r="D671" s="204"/>
      <c r="G671" s="74"/>
    </row>
    <row r="672" spans="1:7" ht="15">
      <c r="A672" s="10"/>
      <c r="B672" s="12" t="str">
        <f>$B$26</f>
        <v>For Fiscal Year Ending June 30, 2019</v>
      </c>
      <c r="C672" s="8"/>
      <c r="D672" s="204"/>
      <c r="G672" s="74"/>
    </row>
    <row r="673" spans="1:11" ht="15">
      <c r="A673" s="10"/>
      <c r="B673" s="8"/>
      <c r="C673" s="8"/>
      <c r="D673" s="204"/>
      <c r="G673" s="74"/>
      <c r="K673" s="331"/>
    </row>
    <row r="674" spans="1:11" ht="15">
      <c r="A674" s="10"/>
      <c r="B674" s="120" t="s">
        <v>460</v>
      </c>
      <c r="C674" s="28"/>
      <c r="D674" s="206"/>
      <c r="G674" s="74"/>
      <c r="K674" s="74" t="s">
        <v>450</v>
      </c>
    </row>
    <row r="675" spans="1:11" ht="15">
      <c r="A675" s="10"/>
      <c r="B675" s="89"/>
      <c r="C675" s="79" t="s">
        <v>9</v>
      </c>
      <c r="D675" s="55" t="s">
        <v>20</v>
      </c>
      <c r="E675" s="93" t="s">
        <v>21</v>
      </c>
      <c r="F675" s="93" t="s">
        <v>22</v>
      </c>
      <c r="G675" s="93" t="s">
        <v>23</v>
      </c>
      <c r="H675" s="93" t="s">
        <v>24</v>
      </c>
      <c r="I675" s="93" t="s">
        <v>435</v>
      </c>
      <c r="J675" s="93" t="s">
        <v>25</v>
      </c>
      <c r="K675" s="93" t="s">
        <v>290</v>
      </c>
    </row>
    <row r="676" spans="1:11" ht="15">
      <c r="A676" s="10"/>
      <c r="B676" s="230" t="s">
        <v>464</v>
      </c>
      <c r="C676" s="81" t="s">
        <v>10</v>
      </c>
      <c r="D676" s="2"/>
      <c r="E676" s="2">
        <v>100</v>
      </c>
      <c r="F676" s="2">
        <v>200</v>
      </c>
      <c r="G676" s="2">
        <v>300</v>
      </c>
      <c r="H676" s="2">
        <v>400</v>
      </c>
      <c r="I676" s="2">
        <v>500</v>
      </c>
      <c r="J676" s="2">
        <v>600</v>
      </c>
      <c r="K676" s="2">
        <v>700</v>
      </c>
    </row>
    <row r="677" spans="1:11" ht="15">
      <c r="A677" s="10"/>
      <c r="B677" s="82" t="s">
        <v>194</v>
      </c>
      <c r="C677" s="91">
        <v>5000</v>
      </c>
      <c r="D677" s="162">
        <f>SUM(E677:K677)</f>
        <v>0</v>
      </c>
      <c r="E677" s="256"/>
      <c r="F677" s="256"/>
      <c r="G677" s="256"/>
      <c r="H677" s="256"/>
      <c r="I677" s="256"/>
      <c r="J677" s="256"/>
      <c r="K677" s="256"/>
    </row>
    <row r="678" spans="1:11" ht="15">
      <c r="A678" s="10"/>
      <c r="B678" s="1" t="s">
        <v>422</v>
      </c>
      <c r="C678" s="91">
        <v>6100</v>
      </c>
      <c r="D678" s="162">
        <f aca="true" t="shared" si="47" ref="D678:D696">SUM(E678:K678)</f>
        <v>0</v>
      </c>
      <c r="E678" s="256"/>
      <c r="F678" s="256"/>
      <c r="G678" s="256"/>
      <c r="H678" s="256"/>
      <c r="I678" s="256"/>
      <c r="J678" s="256"/>
      <c r="K678" s="256"/>
    </row>
    <row r="679" spans="1:11" ht="15">
      <c r="A679" s="10"/>
      <c r="B679" s="82" t="s">
        <v>195</v>
      </c>
      <c r="C679" s="91">
        <v>6200</v>
      </c>
      <c r="D679" s="162">
        <f t="shared" si="47"/>
        <v>0</v>
      </c>
      <c r="E679" s="256"/>
      <c r="F679" s="256"/>
      <c r="G679" s="256"/>
      <c r="H679" s="256"/>
      <c r="I679" s="256"/>
      <c r="J679" s="256"/>
      <c r="K679" s="256"/>
    </row>
    <row r="680" spans="1:11" ht="15">
      <c r="A680" s="10"/>
      <c r="B680" s="82" t="s">
        <v>196</v>
      </c>
      <c r="C680" s="91">
        <v>6300</v>
      </c>
      <c r="D680" s="162">
        <f t="shared" si="47"/>
        <v>0</v>
      </c>
      <c r="E680" s="256"/>
      <c r="F680" s="256"/>
      <c r="G680" s="256"/>
      <c r="H680" s="256"/>
      <c r="I680" s="256"/>
      <c r="J680" s="256"/>
      <c r="K680" s="256"/>
    </row>
    <row r="681" spans="1:11" ht="15">
      <c r="A681" s="10"/>
      <c r="B681" s="82" t="s">
        <v>157</v>
      </c>
      <c r="C681" s="91">
        <v>6400</v>
      </c>
      <c r="D681" s="162">
        <f t="shared" si="47"/>
        <v>0</v>
      </c>
      <c r="E681" s="256"/>
      <c r="F681" s="256"/>
      <c r="G681" s="256"/>
      <c r="H681" s="256"/>
      <c r="I681" s="256"/>
      <c r="J681" s="256"/>
      <c r="K681" s="256"/>
    </row>
    <row r="682" spans="1:11" ht="15">
      <c r="A682" s="10"/>
      <c r="B682" s="1" t="s">
        <v>426</v>
      </c>
      <c r="C682" s="2">
        <v>6500</v>
      </c>
      <c r="D682" s="162">
        <f t="shared" si="47"/>
        <v>0</v>
      </c>
      <c r="E682" s="256"/>
      <c r="F682" s="256"/>
      <c r="G682" s="256"/>
      <c r="H682" s="256"/>
      <c r="I682" s="256"/>
      <c r="J682" s="256"/>
      <c r="K682" s="256"/>
    </row>
    <row r="683" spans="1:11" ht="15">
      <c r="A683" s="10"/>
      <c r="B683" s="1" t="s">
        <v>264</v>
      </c>
      <c r="C683" s="2">
        <v>7100</v>
      </c>
      <c r="D683" s="162">
        <f t="shared" si="47"/>
        <v>0</v>
      </c>
      <c r="E683" s="256"/>
      <c r="F683" s="256"/>
      <c r="G683" s="256"/>
      <c r="H683" s="256"/>
      <c r="I683" s="256"/>
      <c r="J683" s="256"/>
      <c r="K683" s="256"/>
    </row>
    <row r="684" spans="1:11" ht="15">
      <c r="A684" s="10"/>
      <c r="B684" s="82" t="s">
        <v>197</v>
      </c>
      <c r="C684" s="91">
        <v>7200</v>
      </c>
      <c r="D684" s="162">
        <f t="shared" si="47"/>
        <v>0</v>
      </c>
      <c r="E684" s="256"/>
      <c r="F684" s="256"/>
      <c r="G684" s="256"/>
      <c r="H684" s="256"/>
      <c r="I684" s="256"/>
      <c r="J684" s="256"/>
      <c r="K684" s="256"/>
    </row>
    <row r="685" spans="1:11" ht="15">
      <c r="A685" s="10"/>
      <c r="B685" s="82" t="s">
        <v>159</v>
      </c>
      <c r="C685" s="91">
        <v>7300</v>
      </c>
      <c r="D685" s="162">
        <f t="shared" si="47"/>
        <v>0</v>
      </c>
      <c r="E685" s="256"/>
      <c r="F685" s="256"/>
      <c r="G685" s="256"/>
      <c r="H685" s="256"/>
      <c r="I685" s="256"/>
      <c r="J685" s="256"/>
      <c r="K685" s="256"/>
    </row>
    <row r="686" spans="1:11" ht="15">
      <c r="A686" s="10"/>
      <c r="B686" s="82" t="s">
        <v>160</v>
      </c>
      <c r="C686" s="91">
        <v>7400</v>
      </c>
      <c r="D686" s="162">
        <f t="shared" si="47"/>
        <v>0</v>
      </c>
      <c r="E686" s="256"/>
      <c r="F686" s="256"/>
      <c r="G686" s="256"/>
      <c r="H686" s="256"/>
      <c r="I686" s="256"/>
      <c r="J686" s="256"/>
      <c r="K686" s="256"/>
    </row>
    <row r="687" spans="1:11" ht="15">
      <c r="A687" s="10"/>
      <c r="B687" s="82" t="s">
        <v>161</v>
      </c>
      <c r="C687" s="91">
        <v>7500</v>
      </c>
      <c r="D687" s="162">
        <f t="shared" si="47"/>
        <v>0</v>
      </c>
      <c r="E687" s="256"/>
      <c r="F687" s="256"/>
      <c r="G687" s="256"/>
      <c r="H687" s="256"/>
      <c r="I687" s="256"/>
      <c r="J687" s="256"/>
      <c r="K687" s="256"/>
    </row>
    <row r="688" spans="1:11" ht="15">
      <c r="A688" s="10"/>
      <c r="B688" s="82" t="s">
        <v>198</v>
      </c>
      <c r="C688" s="91">
        <v>7700</v>
      </c>
      <c r="D688" s="162">
        <f t="shared" si="47"/>
        <v>0</v>
      </c>
      <c r="E688" s="256"/>
      <c r="F688" s="256"/>
      <c r="G688" s="256"/>
      <c r="H688" s="256"/>
      <c r="I688" s="256"/>
      <c r="J688" s="256"/>
      <c r="K688" s="256"/>
    </row>
    <row r="689" spans="1:11" ht="15">
      <c r="A689" s="10"/>
      <c r="B689" s="1" t="s">
        <v>277</v>
      </c>
      <c r="C689" s="91">
        <v>7800</v>
      </c>
      <c r="D689" s="162">
        <f t="shared" si="47"/>
        <v>0</v>
      </c>
      <c r="E689" s="256"/>
      <c r="F689" s="256"/>
      <c r="G689" s="256"/>
      <c r="H689" s="256"/>
      <c r="I689" s="256"/>
      <c r="J689" s="256"/>
      <c r="K689" s="256"/>
    </row>
    <row r="690" spans="1:11" ht="15">
      <c r="A690" s="10"/>
      <c r="B690" s="82" t="s">
        <v>199</v>
      </c>
      <c r="C690" s="91">
        <v>7900</v>
      </c>
      <c r="D690" s="162">
        <f t="shared" si="47"/>
        <v>0</v>
      </c>
      <c r="E690" s="256"/>
      <c r="F690" s="256"/>
      <c r="G690" s="256"/>
      <c r="H690" s="256"/>
      <c r="I690" s="256"/>
      <c r="J690" s="256"/>
      <c r="K690" s="256"/>
    </row>
    <row r="691" spans="1:11" ht="15">
      <c r="A691" s="10"/>
      <c r="B691" s="82" t="s">
        <v>200</v>
      </c>
      <c r="C691" s="91">
        <v>8100</v>
      </c>
      <c r="D691" s="162">
        <f t="shared" si="47"/>
        <v>0</v>
      </c>
      <c r="E691" s="256"/>
      <c r="F691" s="256"/>
      <c r="G691" s="256"/>
      <c r="H691" s="256"/>
      <c r="I691" s="256"/>
      <c r="J691" s="256"/>
      <c r="K691" s="256"/>
    </row>
    <row r="692" spans="1:11" ht="15">
      <c r="A692" s="10"/>
      <c r="B692" s="82" t="s">
        <v>165</v>
      </c>
      <c r="C692" s="91">
        <v>8200</v>
      </c>
      <c r="D692" s="162">
        <f t="shared" si="47"/>
        <v>0</v>
      </c>
      <c r="E692" s="256"/>
      <c r="F692" s="256"/>
      <c r="G692" s="256"/>
      <c r="H692" s="256"/>
      <c r="I692" s="256"/>
      <c r="J692" s="256"/>
      <c r="K692" s="256"/>
    </row>
    <row r="693" spans="1:11" ht="15">
      <c r="A693" s="10"/>
      <c r="B693" s="82" t="s">
        <v>201</v>
      </c>
      <c r="C693" s="91">
        <v>9100</v>
      </c>
      <c r="D693" s="162">
        <f t="shared" si="47"/>
        <v>0</v>
      </c>
      <c r="E693" s="256"/>
      <c r="F693" s="256"/>
      <c r="G693" s="256"/>
      <c r="H693" s="256"/>
      <c r="I693" s="256"/>
      <c r="J693" s="256"/>
      <c r="K693" s="256"/>
    </row>
    <row r="694" spans="1:11" ht="15">
      <c r="A694" s="10"/>
      <c r="B694" s="82" t="s">
        <v>40</v>
      </c>
      <c r="C694" s="91">
        <v>9200</v>
      </c>
      <c r="D694" s="162">
        <f t="shared" si="47"/>
        <v>0</v>
      </c>
      <c r="E694" s="291"/>
      <c r="F694" s="291"/>
      <c r="G694" s="291"/>
      <c r="H694" s="291"/>
      <c r="I694" s="291"/>
      <c r="J694" s="291"/>
      <c r="K694" s="256"/>
    </row>
    <row r="695" spans="1:11" ht="15.75" thickBot="1">
      <c r="A695" s="10"/>
      <c r="B695" s="82" t="s">
        <v>202</v>
      </c>
      <c r="C695" s="91">
        <v>9300</v>
      </c>
      <c r="D695" s="162">
        <f t="shared" si="47"/>
        <v>0</v>
      </c>
      <c r="E695" s="300"/>
      <c r="F695" s="300"/>
      <c r="G695" s="300"/>
      <c r="H695" s="300"/>
      <c r="I695" s="300"/>
      <c r="J695" s="257"/>
      <c r="K695" s="300"/>
    </row>
    <row r="696" spans="1:11" ht="15.75" thickBot="1">
      <c r="A696" s="10"/>
      <c r="B696" s="230" t="s">
        <v>26</v>
      </c>
      <c r="C696" s="84"/>
      <c r="D696" s="162">
        <f t="shared" si="47"/>
        <v>0</v>
      </c>
      <c r="E696" s="36">
        <f>SUM(E677:E695)</f>
        <v>0</v>
      </c>
      <c r="F696" s="36">
        <f aca="true" t="shared" si="48" ref="F696:K696">SUM(F677:F695)</f>
        <v>0</v>
      </c>
      <c r="G696" s="36">
        <f t="shared" si="48"/>
        <v>0</v>
      </c>
      <c r="H696" s="36">
        <f t="shared" si="48"/>
        <v>0</v>
      </c>
      <c r="I696" s="36">
        <f t="shared" si="48"/>
        <v>0</v>
      </c>
      <c r="J696" s="36">
        <f t="shared" si="48"/>
        <v>0</v>
      </c>
      <c r="K696" s="36">
        <f t="shared" si="48"/>
        <v>0</v>
      </c>
    </row>
    <row r="697" spans="1:7" ht="15">
      <c r="A697" s="10"/>
      <c r="B697" s="268" t="s">
        <v>27</v>
      </c>
      <c r="C697" s="85"/>
      <c r="D697" s="178"/>
      <c r="G697" s="74"/>
    </row>
    <row r="698" spans="1:7" ht="15">
      <c r="A698" s="10"/>
      <c r="B698" s="135" t="s">
        <v>28</v>
      </c>
      <c r="C698" s="83"/>
      <c r="D698" s="292"/>
      <c r="G698" s="74"/>
    </row>
    <row r="699" spans="1:7" ht="15">
      <c r="A699" s="10"/>
      <c r="B699" s="126" t="s">
        <v>185</v>
      </c>
      <c r="C699" s="104">
        <v>910</v>
      </c>
      <c r="D699" s="252"/>
      <c r="G699" s="74"/>
    </row>
    <row r="700" spans="1:7" ht="15">
      <c r="A700" s="10"/>
      <c r="B700" s="126" t="s">
        <v>167</v>
      </c>
      <c r="C700" s="104">
        <v>920</v>
      </c>
      <c r="D700" s="172"/>
      <c r="G700" s="74"/>
    </row>
    <row r="701" spans="1:7" ht="15">
      <c r="A701" s="10"/>
      <c r="B701" s="126" t="s">
        <v>168</v>
      </c>
      <c r="C701" s="104">
        <v>930</v>
      </c>
      <c r="D701" s="172"/>
      <c r="G701" s="74"/>
    </row>
    <row r="702" spans="1:7" ht="15">
      <c r="A702" s="10"/>
      <c r="B702" s="126" t="s">
        <v>214</v>
      </c>
      <c r="C702" s="104">
        <v>940</v>
      </c>
      <c r="D702" s="173"/>
      <c r="G702" s="74"/>
    </row>
    <row r="703" spans="1:7" ht="15">
      <c r="A703" s="10"/>
      <c r="B703" s="126" t="s">
        <v>170</v>
      </c>
      <c r="C703" s="104">
        <v>970</v>
      </c>
      <c r="D703" s="173"/>
      <c r="G703" s="74"/>
    </row>
    <row r="704" spans="1:7" ht="15">
      <c r="A704" s="10"/>
      <c r="B704" s="126" t="s">
        <v>171</v>
      </c>
      <c r="C704" s="104">
        <v>990</v>
      </c>
      <c r="D704" s="173"/>
      <c r="G704" s="74"/>
    </row>
    <row r="705" spans="1:7" ht="15.75" thickBot="1">
      <c r="A705" s="10"/>
      <c r="B705" s="126" t="s">
        <v>172</v>
      </c>
      <c r="C705" s="104">
        <v>9700</v>
      </c>
      <c r="D705" s="163">
        <f>SUM(D699:D704)</f>
        <v>0</v>
      </c>
      <c r="G705" s="74"/>
    </row>
    <row r="706" spans="1:7" ht="15.75" thickBot="1">
      <c r="A706" s="10"/>
      <c r="B706" s="230" t="s">
        <v>59</v>
      </c>
      <c r="C706" s="84"/>
      <c r="D706" s="190">
        <f>D705</f>
        <v>0</v>
      </c>
      <c r="G706" s="74"/>
    </row>
    <row r="707" spans="1:7" ht="15">
      <c r="A707" s="10"/>
      <c r="B707" s="258"/>
      <c r="C707" s="138"/>
      <c r="D707" s="164"/>
      <c r="G707" s="74"/>
    </row>
    <row r="708" spans="1:7" ht="15">
      <c r="A708" s="10"/>
      <c r="B708" s="27" t="str">
        <f>IF(H$2="","Nonspendable Fund Balance",CONCATENATE("Nonspendable Fund Balance, ",LOOKUP(H$2,T$2:T$8,V$2:V$8)))</f>
        <v>Nonspendable Fund Balance, June 30, 2019</v>
      </c>
      <c r="C708" s="34">
        <v>2710</v>
      </c>
      <c r="D708" s="252"/>
      <c r="G708" s="74"/>
    </row>
    <row r="709" spans="1:7" ht="15">
      <c r="A709" s="10"/>
      <c r="B709" s="1" t="str">
        <f>IF(H$2="","Restricted Fund Balance",CONCATENATE("Restricted Fund Balance, ",LOOKUP(H$2,T$2:T$8,V$2:V$8)))</f>
        <v>Restricted Fund Balance, June 30, 2019</v>
      </c>
      <c r="C709" s="2">
        <v>2720</v>
      </c>
      <c r="D709" s="252"/>
      <c r="E709" s="142"/>
      <c r="G709" s="74"/>
    </row>
    <row r="710" spans="1:7" ht="15">
      <c r="A710" s="10"/>
      <c r="B710" s="1" t="str">
        <f>IF(H$2="","Committed Fund Balance",CONCATENATE("Committed Fund Balance, ",LOOKUP(H$2,T$2:T$8,V$2:V$8)))</f>
        <v>Committed Fund Balance, June 30, 2019</v>
      </c>
      <c r="C710" s="2">
        <v>2730</v>
      </c>
      <c r="D710" s="173"/>
      <c r="G710" s="74"/>
    </row>
    <row r="711" spans="1:7" ht="15">
      <c r="A711" s="10"/>
      <c r="B711" s="1" t="str">
        <f>IF(H$2="","Assigned Fund Balance",CONCATENATE("Assigned Fund Balance, ",LOOKUP(H$2,T$2:T$8,V$2:V$8)))</f>
        <v>Assigned Fund Balance, June 30, 2019</v>
      </c>
      <c r="C711" s="2">
        <v>2740</v>
      </c>
      <c r="D711" s="173"/>
      <c r="G711" s="74"/>
    </row>
    <row r="712" spans="1:7" ht="15.75" thickBot="1">
      <c r="A712" s="10"/>
      <c r="B712" s="1" t="str">
        <f>IF(H$2="","Unassigned Fund Balance",CONCATENATE("Unassigned Fund Balance, ",LOOKUP(H$2,T$2:T$8,V$2:V$8)))</f>
        <v>Unassigned Fund Balance, June 30, 2019</v>
      </c>
      <c r="C712" s="2">
        <v>2750</v>
      </c>
      <c r="D712" s="259"/>
      <c r="G712" s="74"/>
    </row>
    <row r="713" spans="1:18" ht="15.75" thickBot="1">
      <c r="A713" s="10"/>
      <c r="B713" s="260" t="s">
        <v>248</v>
      </c>
      <c r="C713" s="23">
        <v>2700</v>
      </c>
      <c r="D713" s="187">
        <f>SUM(D708:D712)</f>
        <v>0</v>
      </c>
      <c r="E713" s="49"/>
      <c r="F713" s="49"/>
      <c r="G713" s="92"/>
      <c r="H713" s="49"/>
      <c r="I713" s="49"/>
      <c r="J713" s="49"/>
      <c r="K713" s="49"/>
      <c r="L713" s="49"/>
      <c r="M713" s="49"/>
      <c r="N713" s="49"/>
      <c r="O713" s="49"/>
      <c r="P713" s="49"/>
      <c r="Q713" s="49"/>
      <c r="R713" s="49"/>
    </row>
    <row r="714" spans="1:7" ht="15">
      <c r="A714" s="10"/>
      <c r="B714" s="268" t="s">
        <v>66</v>
      </c>
      <c r="C714" s="80"/>
      <c r="D714" s="240"/>
      <c r="G714" s="74"/>
    </row>
    <row r="715" spans="1:7" ht="15.75" thickBot="1">
      <c r="A715" s="10"/>
      <c r="B715" s="230" t="s">
        <v>329</v>
      </c>
      <c r="C715" s="91"/>
      <c r="D715" s="168">
        <f>D696+D706+D713</f>
        <v>0</v>
      </c>
      <c r="G715" s="74"/>
    </row>
    <row r="716" spans="1:7" ht="15.75" thickTop="1">
      <c r="A716" s="10"/>
      <c r="B716" s="49"/>
      <c r="C716" s="49"/>
      <c r="D716" s="92"/>
      <c r="G716" s="74"/>
    </row>
    <row r="717" spans="1:7" ht="15">
      <c r="A717" s="10"/>
      <c r="B717" s="207" t="s">
        <v>30</v>
      </c>
      <c r="C717" s="8"/>
      <c r="D717" s="204"/>
      <c r="G717" s="74"/>
    </row>
    <row r="718" spans="1:7" ht="15">
      <c r="A718" s="198"/>
      <c r="G718" s="74"/>
    </row>
    <row r="719" spans="1:3" ht="15">
      <c r="A719" s="10" t="s">
        <v>236</v>
      </c>
      <c r="B719" s="11" t="str">
        <f>$B$1</f>
        <v>DISTRICT SCHOOL BOARD OF LEVY COUNTY</v>
      </c>
      <c r="C719" s="140"/>
    </row>
    <row r="720" spans="1:11" ht="15">
      <c r="A720" s="7" t="s">
        <v>53</v>
      </c>
      <c r="B720" s="12" t="s">
        <v>8</v>
      </c>
      <c r="C720" s="49"/>
      <c r="D720" s="191"/>
      <c r="E720" s="73"/>
      <c r="G720" s="73"/>
      <c r="H720" s="73"/>
      <c r="I720" s="73"/>
      <c r="J720" s="73"/>
      <c r="K720" s="73"/>
    </row>
    <row r="721" spans="1:2" ht="15">
      <c r="A721" s="7" t="s">
        <v>53</v>
      </c>
      <c r="B721" s="12" t="str">
        <f>$B$26</f>
        <v>For Fiscal Year Ending June 30, 2019</v>
      </c>
    </row>
    <row r="722" spans="1:11" ht="15">
      <c r="A722" s="7" t="s">
        <v>53</v>
      </c>
      <c r="B722" s="58"/>
      <c r="K722" s="332"/>
    </row>
    <row r="723" spans="1:11" ht="15">
      <c r="A723" s="7" t="s">
        <v>53</v>
      </c>
      <c r="B723" s="120" t="s">
        <v>461</v>
      </c>
      <c r="C723" s="28"/>
      <c r="D723" s="153"/>
      <c r="E723" s="28"/>
      <c r="F723" s="28"/>
      <c r="G723" s="28"/>
      <c r="H723" s="121"/>
      <c r="I723" s="28"/>
      <c r="J723" s="28"/>
      <c r="K723" s="74" t="s">
        <v>451</v>
      </c>
    </row>
    <row r="724" spans="1:18" ht="15">
      <c r="A724" s="7" t="s">
        <v>53</v>
      </c>
      <c r="B724" s="263"/>
      <c r="C724" s="93"/>
      <c r="D724" s="306"/>
      <c r="E724" s="65">
        <v>911</v>
      </c>
      <c r="F724" s="93">
        <v>912</v>
      </c>
      <c r="G724" s="93">
        <v>913</v>
      </c>
      <c r="H724" s="93">
        <v>914</v>
      </c>
      <c r="I724" s="93">
        <v>915</v>
      </c>
      <c r="J724" s="93">
        <v>921</v>
      </c>
      <c r="K724" s="93">
        <v>922</v>
      </c>
      <c r="L724" s="49"/>
      <c r="M724" s="49"/>
      <c r="N724" s="49"/>
      <c r="O724" s="49"/>
      <c r="P724" s="49"/>
      <c r="Q724" s="49"/>
      <c r="R724" s="49"/>
    </row>
    <row r="725" spans="1:23" s="49" customFormat="1" ht="15">
      <c r="A725" s="7" t="s">
        <v>53</v>
      </c>
      <c r="B725" s="229" t="s">
        <v>468</v>
      </c>
      <c r="C725" s="3" t="s">
        <v>9</v>
      </c>
      <c r="D725" s="3" t="s">
        <v>20</v>
      </c>
      <c r="E725" s="3" t="s">
        <v>252</v>
      </c>
      <c r="F725" s="3" t="s">
        <v>252</v>
      </c>
      <c r="G725" s="3" t="s">
        <v>252</v>
      </c>
      <c r="H725" s="3" t="s">
        <v>252</v>
      </c>
      <c r="I725" s="3" t="s">
        <v>259</v>
      </c>
      <c r="J725" s="3" t="s">
        <v>253</v>
      </c>
      <c r="K725" s="3" t="s">
        <v>253</v>
      </c>
      <c r="S725" s="308"/>
      <c r="T725" s="309"/>
      <c r="U725" s="308"/>
      <c r="V725" s="308"/>
      <c r="W725" s="308"/>
    </row>
    <row r="726" spans="1:18" ht="15">
      <c r="A726" s="7" t="s">
        <v>53</v>
      </c>
      <c r="B726" s="112"/>
      <c r="C726" s="2" t="s">
        <v>10</v>
      </c>
      <c r="D726" s="2"/>
      <c r="E726" s="2" t="s">
        <v>60</v>
      </c>
      <c r="F726" s="2" t="s">
        <v>60</v>
      </c>
      <c r="G726" s="2" t="s">
        <v>60</v>
      </c>
      <c r="H726" s="2" t="s">
        <v>60</v>
      </c>
      <c r="I726" s="2" t="s">
        <v>60</v>
      </c>
      <c r="J726" s="2" t="s">
        <v>254</v>
      </c>
      <c r="K726" s="2" t="s">
        <v>254</v>
      </c>
      <c r="L726" s="49"/>
      <c r="M726" s="49"/>
      <c r="N726" s="49"/>
      <c r="O726" s="49"/>
      <c r="P726" s="49"/>
      <c r="Q726" s="49"/>
      <c r="R726" s="49"/>
    </row>
    <row r="727" spans="1:18" ht="15">
      <c r="A727" s="7" t="s">
        <v>53</v>
      </c>
      <c r="B727" s="131" t="s">
        <v>105</v>
      </c>
      <c r="C727" s="93"/>
      <c r="D727" s="98"/>
      <c r="E727" s="98"/>
      <c r="F727" s="98"/>
      <c r="G727" s="98"/>
      <c r="H727" s="98"/>
      <c r="I727" s="98"/>
      <c r="J727" s="98"/>
      <c r="K727" s="98"/>
      <c r="L727" s="49"/>
      <c r="M727" s="49"/>
      <c r="N727" s="49"/>
      <c r="O727" s="49"/>
      <c r="P727" s="49"/>
      <c r="Q727" s="49"/>
      <c r="R727" s="49"/>
    </row>
    <row r="728" spans="1:11" ht="15">
      <c r="A728" s="7" t="s">
        <v>54</v>
      </c>
      <c r="B728" s="126" t="s">
        <v>224</v>
      </c>
      <c r="C728" s="2">
        <v>3481</v>
      </c>
      <c r="D728" s="162">
        <f>SUM(E728:K728)</f>
        <v>0</v>
      </c>
      <c r="E728" s="172"/>
      <c r="F728" s="172"/>
      <c r="G728" s="172"/>
      <c r="H728" s="172"/>
      <c r="I728" s="172"/>
      <c r="J728" s="172"/>
      <c r="K728" s="172"/>
    </row>
    <row r="729" spans="1:11" ht="15">
      <c r="A729" s="10" t="s">
        <v>54</v>
      </c>
      <c r="B729" s="126" t="s">
        <v>225</v>
      </c>
      <c r="C729" s="2">
        <v>3482</v>
      </c>
      <c r="D729" s="162">
        <f>SUM(E729:K729)</f>
        <v>0</v>
      </c>
      <c r="E729" s="172"/>
      <c r="F729" s="172"/>
      <c r="G729" s="172"/>
      <c r="H729" s="172"/>
      <c r="I729" s="172"/>
      <c r="J729" s="172"/>
      <c r="K729" s="172"/>
    </row>
    <row r="730" spans="1:11" ht="15">
      <c r="A730" s="10" t="s">
        <v>54</v>
      </c>
      <c r="B730" s="126" t="s">
        <v>226</v>
      </c>
      <c r="C730" s="2">
        <v>3484</v>
      </c>
      <c r="D730" s="162">
        <f>SUM(E730:K730)</f>
        <v>0</v>
      </c>
      <c r="E730" s="172"/>
      <c r="F730" s="172"/>
      <c r="G730" s="172"/>
      <c r="H730" s="172"/>
      <c r="I730" s="172"/>
      <c r="J730" s="172"/>
      <c r="K730" s="172"/>
    </row>
    <row r="731" spans="1:11" ht="15">
      <c r="A731" s="10" t="s">
        <v>54</v>
      </c>
      <c r="B731" s="126" t="s">
        <v>427</v>
      </c>
      <c r="C731" s="2">
        <v>3489</v>
      </c>
      <c r="D731" s="162">
        <f>SUM(E731:K731)</f>
        <v>0</v>
      </c>
      <c r="E731" s="172"/>
      <c r="F731" s="172"/>
      <c r="G731" s="172"/>
      <c r="H731" s="172"/>
      <c r="I731" s="172"/>
      <c r="J731" s="172"/>
      <c r="K731" s="172"/>
    </row>
    <row r="732" spans="1:11" ht="15.75" thickBot="1">
      <c r="A732" s="7" t="s">
        <v>54</v>
      </c>
      <c r="B732" s="128" t="s">
        <v>227</v>
      </c>
      <c r="C732" s="102"/>
      <c r="D732" s="163">
        <f>SUM(E732:K732)</f>
        <v>0</v>
      </c>
      <c r="E732" s="293">
        <f aca="true" t="shared" si="49" ref="E732:K732">SUM(E728:E731)</f>
        <v>0</v>
      </c>
      <c r="F732" s="293">
        <f t="shared" si="49"/>
        <v>0</v>
      </c>
      <c r="G732" s="293">
        <f t="shared" si="49"/>
        <v>0</v>
      </c>
      <c r="H732" s="293">
        <f t="shared" si="49"/>
        <v>0</v>
      </c>
      <c r="I732" s="293">
        <f t="shared" si="49"/>
        <v>0</v>
      </c>
      <c r="J732" s="293">
        <f t="shared" si="49"/>
        <v>0</v>
      </c>
      <c r="K732" s="293">
        <f t="shared" si="49"/>
        <v>0</v>
      </c>
    </row>
    <row r="733" spans="1:11" ht="15">
      <c r="A733" s="7" t="s">
        <v>53</v>
      </c>
      <c r="B733" s="131" t="s">
        <v>106</v>
      </c>
      <c r="C733" s="65"/>
      <c r="D733" s="105"/>
      <c r="E733" s="105"/>
      <c r="F733" s="105"/>
      <c r="G733" s="105"/>
      <c r="H733" s="105"/>
      <c r="I733" s="105"/>
      <c r="J733" s="105"/>
      <c r="K733" s="105"/>
    </row>
    <row r="734" spans="1:11" ht="15">
      <c r="A734" s="7" t="s">
        <v>55</v>
      </c>
      <c r="B734" s="125" t="s">
        <v>275</v>
      </c>
      <c r="C734" s="34">
        <v>3430</v>
      </c>
      <c r="D734" s="162">
        <f aca="true" t="shared" si="50" ref="D734:D739">SUM(E734:K734)</f>
        <v>0</v>
      </c>
      <c r="E734" s="172"/>
      <c r="F734" s="172"/>
      <c r="G734" s="172"/>
      <c r="H734" s="172"/>
      <c r="I734" s="172"/>
      <c r="J734" s="172"/>
      <c r="K734" s="172"/>
    </row>
    <row r="735" spans="1:11" ht="15">
      <c r="A735" s="7" t="s">
        <v>55</v>
      </c>
      <c r="B735" s="126" t="s">
        <v>319</v>
      </c>
      <c r="C735" s="2">
        <v>3440</v>
      </c>
      <c r="D735" s="162">
        <f t="shared" si="50"/>
        <v>0</v>
      </c>
      <c r="E735" s="251"/>
      <c r="F735" s="251"/>
      <c r="G735" s="251"/>
      <c r="H735" s="251"/>
      <c r="I735" s="251"/>
      <c r="J735" s="251"/>
      <c r="K735" s="251"/>
    </row>
    <row r="736" spans="1:11" ht="15">
      <c r="A736" s="7" t="s">
        <v>55</v>
      </c>
      <c r="B736" s="126" t="s">
        <v>179</v>
      </c>
      <c r="C736" s="2">
        <v>3495</v>
      </c>
      <c r="D736" s="162">
        <f t="shared" si="50"/>
        <v>0</v>
      </c>
      <c r="E736" s="251"/>
      <c r="F736" s="251"/>
      <c r="G736" s="251"/>
      <c r="H736" s="251"/>
      <c r="I736" s="251"/>
      <c r="J736" s="251"/>
      <c r="K736" s="251"/>
    </row>
    <row r="737" spans="1:23" s="49" customFormat="1" ht="15">
      <c r="A737" s="7" t="s">
        <v>55</v>
      </c>
      <c r="B737" s="126" t="s">
        <v>65</v>
      </c>
      <c r="C737" s="2">
        <v>3740</v>
      </c>
      <c r="D737" s="162">
        <f t="shared" si="50"/>
        <v>0</v>
      </c>
      <c r="E737" s="251"/>
      <c r="F737" s="251"/>
      <c r="G737" s="251"/>
      <c r="H737" s="251"/>
      <c r="I737" s="251"/>
      <c r="J737" s="251"/>
      <c r="K737" s="251"/>
      <c r="L737" s="9"/>
      <c r="M737" s="9"/>
      <c r="N737" s="9"/>
      <c r="O737" s="9"/>
      <c r="P737" s="9"/>
      <c r="Q737" s="9"/>
      <c r="R737" s="9"/>
      <c r="S737" s="308"/>
      <c r="T737" s="309"/>
      <c r="U737" s="308"/>
      <c r="V737" s="308"/>
      <c r="W737" s="308"/>
    </row>
    <row r="738" spans="1:23" s="49" customFormat="1" ht="15">
      <c r="A738" s="7" t="s">
        <v>55</v>
      </c>
      <c r="B738" s="126" t="s">
        <v>228</v>
      </c>
      <c r="C738" s="2">
        <v>3780</v>
      </c>
      <c r="D738" s="162">
        <f t="shared" si="50"/>
        <v>0</v>
      </c>
      <c r="E738" s="172"/>
      <c r="F738" s="172"/>
      <c r="G738" s="172"/>
      <c r="H738" s="172"/>
      <c r="I738" s="172"/>
      <c r="J738" s="172"/>
      <c r="K738" s="172"/>
      <c r="L738" s="9"/>
      <c r="M738" s="9"/>
      <c r="N738" s="9"/>
      <c r="O738" s="9"/>
      <c r="P738" s="9"/>
      <c r="Q738" s="9"/>
      <c r="R738" s="9"/>
      <c r="S738" s="308"/>
      <c r="T738" s="309"/>
      <c r="U738" s="308"/>
      <c r="V738" s="308"/>
      <c r="W738" s="308"/>
    </row>
    <row r="739" spans="1:23" s="49" customFormat="1" ht="15.75" thickBot="1">
      <c r="A739" s="10" t="s">
        <v>55</v>
      </c>
      <c r="B739" s="128" t="s">
        <v>305</v>
      </c>
      <c r="C739" s="102"/>
      <c r="D739" s="163">
        <f t="shared" si="50"/>
        <v>0</v>
      </c>
      <c r="E739" s="293">
        <f>SUM(E734:E738)</f>
        <v>0</v>
      </c>
      <c r="F739" s="293">
        <f aca="true" t="shared" si="51" ref="F739:K739">SUM(F734:F738)</f>
        <v>0</v>
      </c>
      <c r="G739" s="293">
        <f t="shared" si="51"/>
        <v>0</v>
      </c>
      <c r="H739" s="293">
        <f t="shared" si="51"/>
        <v>0</v>
      </c>
      <c r="I739" s="293">
        <f t="shared" si="51"/>
        <v>0</v>
      </c>
      <c r="J739" s="293">
        <f t="shared" si="51"/>
        <v>0</v>
      </c>
      <c r="K739" s="293">
        <f t="shared" si="51"/>
        <v>0</v>
      </c>
      <c r="L739" s="9"/>
      <c r="M739" s="9"/>
      <c r="N739" s="9"/>
      <c r="O739" s="9"/>
      <c r="P739" s="9"/>
      <c r="Q739" s="9"/>
      <c r="R739" s="9"/>
      <c r="S739" s="308"/>
      <c r="T739" s="309"/>
      <c r="U739" s="308"/>
      <c r="V739" s="308"/>
      <c r="W739" s="308"/>
    </row>
    <row r="740" spans="1:23" s="49" customFormat="1" ht="15">
      <c r="A740" s="7" t="s">
        <v>53</v>
      </c>
      <c r="B740" s="131" t="s">
        <v>16</v>
      </c>
      <c r="C740" s="93"/>
      <c r="D740" s="105"/>
      <c r="E740" s="105"/>
      <c r="F740" s="105"/>
      <c r="G740" s="105"/>
      <c r="H740" s="105"/>
      <c r="I740" s="105"/>
      <c r="J740" s="105"/>
      <c r="K740" s="105"/>
      <c r="L740" s="9"/>
      <c r="M740" s="9"/>
      <c r="N740" s="9"/>
      <c r="O740" s="9"/>
      <c r="P740" s="9"/>
      <c r="Q740" s="9"/>
      <c r="R740" s="9"/>
      <c r="S740" s="308"/>
      <c r="T740" s="309"/>
      <c r="U740" s="308"/>
      <c r="V740" s="308"/>
      <c r="W740" s="308"/>
    </row>
    <row r="741" spans="1:11" ht="15">
      <c r="A741" s="7" t="s">
        <v>53</v>
      </c>
      <c r="B741" s="126" t="s">
        <v>180</v>
      </c>
      <c r="C741" s="2">
        <v>3610</v>
      </c>
      <c r="D741" s="162">
        <f aca="true" t="shared" si="52" ref="D741:D749">SUM(E741:K741)</f>
        <v>0</v>
      </c>
      <c r="E741" s="172"/>
      <c r="F741" s="172"/>
      <c r="G741" s="172"/>
      <c r="H741" s="172"/>
      <c r="I741" s="172"/>
      <c r="J741" s="172"/>
      <c r="K741" s="172"/>
    </row>
    <row r="742" spans="1:11" ht="15">
      <c r="A742" s="7" t="s">
        <v>53</v>
      </c>
      <c r="B742" s="126" t="s">
        <v>148</v>
      </c>
      <c r="C742" s="2">
        <v>3620</v>
      </c>
      <c r="D742" s="162">
        <f t="shared" si="52"/>
        <v>0</v>
      </c>
      <c r="E742" s="172"/>
      <c r="F742" s="172"/>
      <c r="G742" s="172"/>
      <c r="H742" s="172"/>
      <c r="I742" s="172"/>
      <c r="J742" s="172"/>
      <c r="K742" s="172"/>
    </row>
    <row r="743" spans="1:11" ht="15">
      <c r="A743" s="7" t="s">
        <v>53</v>
      </c>
      <c r="B743" s="126" t="s">
        <v>149</v>
      </c>
      <c r="C743" s="2">
        <v>3630</v>
      </c>
      <c r="D743" s="162">
        <f t="shared" si="52"/>
        <v>0</v>
      </c>
      <c r="E743" s="172"/>
      <c r="F743" s="172"/>
      <c r="G743" s="172"/>
      <c r="H743" s="172"/>
      <c r="I743" s="172"/>
      <c r="J743" s="172"/>
      <c r="K743" s="172"/>
    </row>
    <row r="744" spans="1:11" ht="15">
      <c r="A744" s="7" t="s">
        <v>53</v>
      </c>
      <c r="B744" s="126" t="s">
        <v>209</v>
      </c>
      <c r="C744" s="2">
        <v>3640</v>
      </c>
      <c r="D744" s="162">
        <f t="shared" si="52"/>
        <v>0</v>
      </c>
      <c r="E744" s="172"/>
      <c r="F744" s="172"/>
      <c r="G744" s="172"/>
      <c r="H744" s="172"/>
      <c r="I744" s="172"/>
      <c r="J744" s="172"/>
      <c r="K744" s="172"/>
    </row>
    <row r="745" spans="1:11" ht="15">
      <c r="A745" s="7" t="s">
        <v>53</v>
      </c>
      <c r="B745" s="126" t="s">
        <v>441</v>
      </c>
      <c r="C745" s="2">
        <v>3650</v>
      </c>
      <c r="D745" s="162">
        <f t="shared" si="52"/>
        <v>0</v>
      </c>
      <c r="E745" s="172"/>
      <c r="F745" s="172"/>
      <c r="G745" s="172"/>
      <c r="H745" s="172"/>
      <c r="I745" s="172"/>
      <c r="J745" s="172"/>
      <c r="K745" s="172"/>
    </row>
    <row r="746" spans="1:13" ht="15">
      <c r="A746" s="10"/>
      <c r="B746" s="127" t="s">
        <v>270</v>
      </c>
      <c r="C746" s="23">
        <v>3660</v>
      </c>
      <c r="D746" s="162">
        <f t="shared" si="52"/>
        <v>0</v>
      </c>
      <c r="E746" s="172"/>
      <c r="F746" s="172"/>
      <c r="G746" s="172"/>
      <c r="H746" s="172"/>
      <c r="I746" s="172"/>
      <c r="J746" s="172"/>
      <c r="K746" s="172"/>
      <c r="L746" s="49"/>
      <c r="M746" s="49"/>
    </row>
    <row r="747" spans="1:11" ht="15">
      <c r="A747" s="7" t="s">
        <v>53</v>
      </c>
      <c r="B747" s="126" t="s">
        <v>151</v>
      </c>
      <c r="C747" s="2">
        <v>3670</v>
      </c>
      <c r="D747" s="162">
        <f t="shared" si="52"/>
        <v>0</v>
      </c>
      <c r="E747" s="251"/>
      <c r="F747" s="251"/>
      <c r="G747" s="251"/>
      <c r="H747" s="251"/>
      <c r="I747" s="251"/>
      <c r="J747" s="251"/>
      <c r="K747" s="251"/>
    </row>
    <row r="748" spans="1:11" ht="15.75" thickBot="1">
      <c r="A748" s="7" t="s">
        <v>53</v>
      </c>
      <c r="B748" s="126" t="s">
        <v>192</v>
      </c>
      <c r="C748" s="56">
        <v>3600</v>
      </c>
      <c r="D748" s="156">
        <f t="shared" si="52"/>
        <v>0</v>
      </c>
      <c r="E748" s="156">
        <f>SUM(E741:E747)</f>
        <v>0</v>
      </c>
      <c r="F748" s="156">
        <f aca="true" t="shared" si="53" ref="F748:K748">SUM(F741:F747)</f>
        <v>0</v>
      </c>
      <c r="G748" s="156">
        <f t="shared" si="53"/>
        <v>0</v>
      </c>
      <c r="H748" s="156">
        <f t="shared" si="53"/>
        <v>0</v>
      </c>
      <c r="I748" s="156">
        <f t="shared" si="53"/>
        <v>0</v>
      </c>
      <c r="J748" s="156">
        <f t="shared" si="53"/>
        <v>0</v>
      </c>
      <c r="K748" s="156">
        <f t="shared" si="53"/>
        <v>0</v>
      </c>
    </row>
    <row r="749" spans="1:11" ht="15.75" thickBot="1">
      <c r="A749" s="7" t="s">
        <v>53</v>
      </c>
      <c r="B749" s="1" t="str">
        <f>IF(H2="","Net Position",CONCATENATE("Net Position, ",LOOKUP(H2,T2:T8,U2:U8)))</f>
        <v>Net Position, July 1, 2018</v>
      </c>
      <c r="C749" s="2">
        <v>2880</v>
      </c>
      <c r="D749" s="156">
        <f t="shared" si="52"/>
        <v>0</v>
      </c>
      <c r="E749" s="254"/>
      <c r="F749" s="317"/>
      <c r="G749" s="317"/>
      <c r="H749" s="317"/>
      <c r="I749" s="317"/>
      <c r="J749" s="317"/>
      <c r="K749" s="317"/>
    </row>
    <row r="750" spans="1:11" ht="15">
      <c r="A750" s="7" t="s">
        <v>53</v>
      </c>
      <c r="B750" s="229" t="s">
        <v>107</v>
      </c>
      <c r="C750" s="3"/>
      <c r="D750" s="105"/>
      <c r="E750" s="157"/>
      <c r="F750" s="157"/>
      <c r="G750" s="157"/>
      <c r="H750" s="157"/>
      <c r="I750" s="157"/>
      <c r="J750" s="157"/>
      <c r="K750" s="157"/>
    </row>
    <row r="751" spans="1:11" ht="15.75" thickBot="1">
      <c r="A751" s="7" t="s">
        <v>53</v>
      </c>
      <c r="B751" s="218" t="s">
        <v>330</v>
      </c>
      <c r="C751" s="2"/>
      <c r="D751" s="168">
        <f>SUM(E751:K751)</f>
        <v>0</v>
      </c>
      <c r="E751" s="106">
        <f>E732+E739+E748+E749</f>
        <v>0</v>
      </c>
      <c r="F751" s="106">
        <f aca="true" t="shared" si="54" ref="F751:K751">F732+F739+F748+F749</f>
        <v>0</v>
      </c>
      <c r="G751" s="106">
        <f t="shared" si="54"/>
        <v>0</v>
      </c>
      <c r="H751" s="106">
        <f t="shared" si="54"/>
        <v>0</v>
      </c>
      <c r="I751" s="106">
        <f t="shared" si="54"/>
        <v>0</v>
      </c>
      <c r="J751" s="106">
        <f t="shared" si="54"/>
        <v>0</v>
      </c>
      <c r="K751" s="106">
        <f t="shared" si="54"/>
        <v>0</v>
      </c>
    </row>
    <row r="752" spans="1:18" ht="15.75" thickTop="1">
      <c r="A752" s="118" t="s">
        <v>53</v>
      </c>
      <c r="B752" s="338" t="s">
        <v>469</v>
      </c>
      <c r="C752" s="341" t="s">
        <v>56</v>
      </c>
      <c r="D752" s="192"/>
      <c r="E752" s="294"/>
      <c r="F752" s="294"/>
      <c r="G752" s="294"/>
      <c r="H752" s="294"/>
      <c r="I752" s="294"/>
      <c r="J752" s="294"/>
      <c r="K752" s="294"/>
      <c r="L752" s="119"/>
      <c r="M752" s="119"/>
      <c r="N752" s="119"/>
      <c r="O752" s="119"/>
      <c r="P752" s="119"/>
      <c r="Q752" s="119"/>
      <c r="R752" s="119"/>
    </row>
    <row r="753" spans="1:11" ht="15">
      <c r="A753" s="7" t="s">
        <v>53</v>
      </c>
      <c r="B753" s="339"/>
      <c r="C753" s="342"/>
      <c r="D753" s="105"/>
      <c r="E753" s="295"/>
      <c r="F753" s="295"/>
      <c r="G753" s="295"/>
      <c r="H753" s="295"/>
      <c r="I753" s="295"/>
      <c r="J753" s="295"/>
      <c r="K753" s="295"/>
    </row>
    <row r="754" spans="1:11" ht="15">
      <c r="A754" s="7" t="s">
        <v>53</v>
      </c>
      <c r="B754" s="340"/>
      <c r="C754" s="343"/>
      <c r="D754" s="162"/>
      <c r="E754" s="296"/>
      <c r="F754" s="296"/>
      <c r="G754" s="296"/>
      <c r="H754" s="296"/>
      <c r="I754" s="296"/>
      <c r="J754" s="296"/>
      <c r="K754" s="296"/>
    </row>
    <row r="755" spans="1:11" ht="15">
      <c r="A755" s="7" t="s">
        <v>53</v>
      </c>
      <c r="B755" s="131" t="s">
        <v>108</v>
      </c>
      <c r="C755" s="93"/>
      <c r="D755" s="188"/>
      <c r="E755" s="188"/>
      <c r="F755" s="188"/>
      <c r="G755" s="188"/>
      <c r="H755" s="188"/>
      <c r="I755" s="188"/>
      <c r="J755" s="188"/>
      <c r="K755" s="188"/>
    </row>
    <row r="756" spans="1:11" ht="15">
      <c r="A756" s="7" t="s">
        <v>54</v>
      </c>
      <c r="B756" s="126" t="s">
        <v>181</v>
      </c>
      <c r="C756" s="2">
        <v>100</v>
      </c>
      <c r="D756" s="162">
        <f aca="true" t="shared" si="55" ref="D756:D763">SUM(E756:K756)</f>
        <v>0</v>
      </c>
      <c r="E756" s="172"/>
      <c r="F756" s="172"/>
      <c r="G756" s="172"/>
      <c r="H756" s="172"/>
      <c r="I756" s="172"/>
      <c r="J756" s="172"/>
      <c r="K756" s="172"/>
    </row>
    <row r="757" spans="1:11" ht="15">
      <c r="A757" s="10" t="s">
        <v>54</v>
      </c>
      <c r="B757" s="126" t="s">
        <v>22</v>
      </c>
      <c r="C757" s="2">
        <v>200</v>
      </c>
      <c r="D757" s="162">
        <f t="shared" si="55"/>
        <v>0</v>
      </c>
      <c r="E757" s="172"/>
      <c r="F757" s="172"/>
      <c r="G757" s="172"/>
      <c r="H757" s="172"/>
      <c r="I757" s="172"/>
      <c r="J757" s="172"/>
      <c r="K757" s="172"/>
    </row>
    <row r="758" spans="1:11" ht="15">
      <c r="A758" s="10" t="s">
        <v>54</v>
      </c>
      <c r="B758" s="126" t="s">
        <v>182</v>
      </c>
      <c r="C758" s="2">
        <v>300</v>
      </c>
      <c r="D758" s="162">
        <f t="shared" si="55"/>
        <v>0</v>
      </c>
      <c r="E758" s="172"/>
      <c r="F758" s="172"/>
      <c r="G758" s="172"/>
      <c r="H758" s="172"/>
      <c r="I758" s="172"/>
      <c r="J758" s="172"/>
      <c r="K758" s="172"/>
    </row>
    <row r="759" spans="1:11" ht="15">
      <c r="A759" s="10" t="s">
        <v>54</v>
      </c>
      <c r="B759" s="126" t="s">
        <v>24</v>
      </c>
      <c r="C759" s="2">
        <v>400</v>
      </c>
      <c r="D759" s="162">
        <f t="shared" si="55"/>
        <v>0</v>
      </c>
      <c r="E759" s="172"/>
      <c r="F759" s="172"/>
      <c r="G759" s="172"/>
      <c r="H759" s="172"/>
      <c r="I759" s="172"/>
      <c r="J759" s="172"/>
      <c r="K759" s="172"/>
    </row>
    <row r="760" spans="1:11" ht="15">
      <c r="A760" s="10" t="s">
        <v>54</v>
      </c>
      <c r="B760" s="126" t="s">
        <v>183</v>
      </c>
      <c r="C760" s="2">
        <v>500</v>
      </c>
      <c r="D760" s="162">
        <f t="shared" si="55"/>
        <v>0</v>
      </c>
      <c r="E760" s="172"/>
      <c r="F760" s="172"/>
      <c r="G760" s="172"/>
      <c r="H760" s="172"/>
      <c r="I760" s="172"/>
      <c r="J760" s="172"/>
      <c r="K760" s="172"/>
    </row>
    <row r="761" spans="1:11" ht="15">
      <c r="A761" s="10" t="s">
        <v>54</v>
      </c>
      <c r="B761" s="126" t="s">
        <v>45</v>
      </c>
      <c r="C761" s="2">
        <v>600</v>
      </c>
      <c r="D761" s="162">
        <f t="shared" si="55"/>
        <v>0</v>
      </c>
      <c r="E761" s="172"/>
      <c r="F761" s="172"/>
      <c r="G761" s="172"/>
      <c r="H761" s="172"/>
      <c r="I761" s="172"/>
      <c r="J761" s="172"/>
      <c r="K761" s="172"/>
    </row>
    <row r="762" spans="1:11" ht="15">
      <c r="A762" s="10" t="s">
        <v>54</v>
      </c>
      <c r="B762" s="126" t="s">
        <v>306</v>
      </c>
      <c r="C762" s="2">
        <v>700</v>
      </c>
      <c r="D762" s="162">
        <f t="shared" si="55"/>
        <v>0</v>
      </c>
      <c r="E762" s="172"/>
      <c r="F762" s="172"/>
      <c r="G762" s="172"/>
      <c r="H762" s="172"/>
      <c r="I762" s="172"/>
      <c r="J762" s="172"/>
      <c r="K762" s="172"/>
    </row>
    <row r="763" spans="1:11" ht="15.75" thickBot="1">
      <c r="A763" s="10" t="s">
        <v>54</v>
      </c>
      <c r="B763" s="128" t="s">
        <v>230</v>
      </c>
      <c r="C763" s="102"/>
      <c r="D763" s="163">
        <f t="shared" si="55"/>
        <v>0</v>
      </c>
      <c r="E763" s="293">
        <f aca="true" t="shared" si="56" ref="E763:K763">SUM(E756:E762)</f>
        <v>0</v>
      </c>
      <c r="F763" s="293">
        <f t="shared" si="56"/>
        <v>0</v>
      </c>
      <c r="G763" s="293">
        <f t="shared" si="56"/>
        <v>0</v>
      </c>
      <c r="H763" s="293">
        <f t="shared" si="56"/>
        <v>0</v>
      </c>
      <c r="I763" s="293">
        <f t="shared" si="56"/>
        <v>0</v>
      </c>
      <c r="J763" s="293">
        <f t="shared" si="56"/>
        <v>0</v>
      </c>
      <c r="K763" s="293">
        <f t="shared" si="56"/>
        <v>0</v>
      </c>
    </row>
    <row r="764" spans="1:11" ht="15">
      <c r="A764" s="7" t="s">
        <v>53</v>
      </c>
      <c r="B764" s="131" t="s">
        <v>109</v>
      </c>
      <c r="C764" s="93"/>
      <c r="D764" s="105"/>
      <c r="E764" s="105"/>
      <c r="F764" s="105"/>
      <c r="G764" s="105"/>
      <c r="H764" s="105"/>
      <c r="I764" s="105"/>
      <c r="J764" s="105"/>
      <c r="K764" s="105"/>
    </row>
    <row r="765" spans="1:23" s="119" customFormat="1" ht="15">
      <c r="A765" s="7" t="s">
        <v>55</v>
      </c>
      <c r="B765" s="126" t="s">
        <v>223</v>
      </c>
      <c r="C765" s="2">
        <v>720</v>
      </c>
      <c r="D765" s="162">
        <f>SUM(E765:K765)</f>
        <v>0</v>
      </c>
      <c r="E765" s="172"/>
      <c r="F765" s="172"/>
      <c r="G765" s="172"/>
      <c r="H765" s="172"/>
      <c r="I765" s="172"/>
      <c r="J765" s="172"/>
      <c r="K765" s="172"/>
      <c r="L765" s="9"/>
      <c r="M765" s="9"/>
      <c r="N765" s="9"/>
      <c r="O765" s="9"/>
      <c r="P765" s="9"/>
      <c r="Q765" s="9"/>
      <c r="R765" s="9"/>
      <c r="S765" s="308"/>
      <c r="T765" s="309"/>
      <c r="U765" s="308"/>
      <c r="V765" s="308"/>
      <c r="W765" s="308"/>
    </row>
    <row r="766" spans="1:11" ht="15">
      <c r="A766" s="10" t="s">
        <v>55</v>
      </c>
      <c r="B766" s="126" t="s">
        <v>231</v>
      </c>
      <c r="C766" s="2">
        <v>810</v>
      </c>
      <c r="D766" s="162">
        <f>SUM(E766:K766)</f>
        <v>0</v>
      </c>
      <c r="E766" s="172"/>
      <c r="F766" s="172"/>
      <c r="G766" s="172"/>
      <c r="H766" s="172"/>
      <c r="I766" s="172"/>
      <c r="J766" s="172"/>
      <c r="K766" s="172"/>
    </row>
    <row r="767" spans="1:11" ht="15.75" thickBot="1">
      <c r="A767" s="10" t="s">
        <v>55</v>
      </c>
      <c r="B767" s="128" t="s">
        <v>232</v>
      </c>
      <c r="C767" s="102"/>
      <c r="D767" s="163">
        <f>SUM(E767:K767)</f>
        <v>0</v>
      </c>
      <c r="E767" s="293">
        <f>SUM(E765:E766)</f>
        <v>0</v>
      </c>
      <c r="F767" s="293">
        <f aca="true" t="shared" si="57" ref="F767:K767">SUM(F765:F766)</f>
        <v>0</v>
      </c>
      <c r="G767" s="293">
        <f t="shared" si="57"/>
        <v>0</v>
      </c>
      <c r="H767" s="293">
        <f t="shared" si="57"/>
        <v>0</v>
      </c>
      <c r="I767" s="293">
        <f t="shared" si="57"/>
        <v>0</v>
      </c>
      <c r="J767" s="293">
        <f t="shared" si="57"/>
        <v>0</v>
      </c>
      <c r="K767" s="293">
        <f t="shared" si="57"/>
        <v>0</v>
      </c>
    </row>
    <row r="768" spans="1:11" ht="15">
      <c r="A768" s="7" t="s">
        <v>53</v>
      </c>
      <c r="B768" s="131" t="s">
        <v>28</v>
      </c>
      <c r="C768" s="93"/>
      <c r="D768" s="105"/>
      <c r="E768" s="105"/>
      <c r="F768" s="105"/>
      <c r="G768" s="105"/>
      <c r="H768" s="105"/>
      <c r="I768" s="105"/>
      <c r="J768" s="105"/>
      <c r="K768" s="105"/>
    </row>
    <row r="769" spans="1:11" ht="15">
      <c r="A769" s="7" t="s">
        <v>53</v>
      </c>
      <c r="B769" s="126" t="s">
        <v>185</v>
      </c>
      <c r="C769" s="2">
        <v>910</v>
      </c>
      <c r="D769" s="162">
        <f>SUM(E769:K769)</f>
        <v>0</v>
      </c>
      <c r="E769" s="172"/>
      <c r="F769" s="172"/>
      <c r="G769" s="172"/>
      <c r="H769" s="172"/>
      <c r="I769" s="172"/>
      <c r="J769" s="172"/>
      <c r="K769" s="172"/>
    </row>
    <row r="770" spans="1:11" ht="15">
      <c r="A770" s="7" t="s">
        <v>53</v>
      </c>
      <c r="B770" s="126" t="s">
        <v>167</v>
      </c>
      <c r="C770" s="2">
        <v>920</v>
      </c>
      <c r="D770" s="162">
        <f aca="true" t="shared" si="58" ref="D770:D775">SUM(E770:K770)</f>
        <v>0</v>
      </c>
      <c r="E770" s="172"/>
      <c r="F770" s="172"/>
      <c r="G770" s="172"/>
      <c r="H770" s="172"/>
      <c r="I770" s="172"/>
      <c r="J770" s="172"/>
      <c r="K770" s="172"/>
    </row>
    <row r="771" spans="1:11" ht="15">
      <c r="A771" s="7" t="s">
        <v>53</v>
      </c>
      <c r="B771" s="126" t="s">
        <v>168</v>
      </c>
      <c r="C771" s="2">
        <v>930</v>
      </c>
      <c r="D771" s="162">
        <f t="shared" si="58"/>
        <v>0</v>
      </c>
      <c r="E771" s="172"/>
      <c r="F771" s="172"/>
      <c r="G771" s="172"/>
      <c r="H771" s="172"/>
      <c r="I771" s="172"/>
      <c r="J771" s="172"/>
      <c r="K771" s="172"/>
    </row>
    <row r="772" spans="1:11" ht="15">
      <c r="A772" s="7" t="s">
        <v>53</v>
      </c>
      <c r="B772" s="126" t="s">
        <v>214</v>
      </c>
      <c r="C772" s="2">
        <v>940</v>
      </c>
      <c r="D772" s="162">
        <f t="shared" si="58"/>
        <v>0</v>
      </c>
      <c r="E772" s="172"/>
      <c r="F772" s="172"/>
      <c r="G772" s="172"/>
      <c r="H772" s="172"/>
      <c r="I772" s="172"/>
      <c r="J772" s="172"/>
      <c r="K772" s="172"/>
    </row>
    <row r="773" spans="1:11" ht="15">
      <c r="A773" s="7" t="s">
        <v>53</v>
      </c>
      <c r="B773" s="126" t="s">
        <v>229</v>
      </c>
      <c r="C773" s="2">
        <v>950</v>
      </c>
      <c r="D773" s="162">
        <f t="shared" si="58"/>
        <v>0</v>
      </c>
      <c r="E773" s="172"/>
      <c r="F773" s="172"/>
      <c r="G773" s="172"/>
      <c r="H773" s="172"/>
      <c r="I773" s="172"/>
      <c r="J773" s="172"/>
      <c r="K773" s="172"/>
    </row>
    <row r="774" spans="1:11" ht="15">
      <c r="A774" s="10"/>
      <c r="B774" s="125" t="s">
        <v>266</v>
      </c>
      <c r="C774" s="32">
        <v>960</v>
      </c>
      <c r="D774" s="161">
        <f t="shared" si="58"/>
        <v>0</v>
      </c>
      <c r="E774" s="172"/>
      <c r="F774" s="172"/>
      <c r="G774" s="172"/>
      <c r="H774" s="172"/>
      <c r="I774" s="172"/>
      <c r="J774" s="172"/>
      <c r="K774" s="172"/>
    </row>
    <row r="775" spans="1:11" ht="15">
      <c r="A775" s="7" t="s">
        <v>53</v>
      </c>
      <c r="B775" s="126" t="s">
        <v>170</v>
      </c>
      <c r="C775" s="2">
        <v>970</v>
      </c>
      <c r="D775" s="162">
        <f t="shared" si="58"/>
        <v>0</v>
      </c>
      <c r="E775" s="251"/>
      <c r="F775" s="251"/>
      <c r="G775" s="251"/>
      <c r="H775" s="251"/>
      <c r="I775" s="251"/>
      <c r="J775" s="251"/>
      <c r="K775" s="251"/>
    </row>
    <row r="776" spans="1:11" ht="15.75" thickBot="1">
      <c r="A776" s="7" t="s">
        <v>53</v>
      </c>
      <c r="B776" s="126" t="s">
        <v>172</v>
      </c>
      <c r="C776" s="56">
        <v>9700</v>
      </c>
      <c r="D776" s="156">
        <f>SUM(E776:K776)</f>
        <v>0</v>
      </c>
      <c r="E776" s="156">
        <f>SUM(E769:E775)</f>
        <v>0</v>
      </c>
      <c r="F776" s="156">
        <f aca="true" t="shared" si="59" ref="F776:K776">SUM(F769:F775)</f>
        <v>0</v>
      </c>
      <c r="G776" s="156">
        <f t="shared" si="59"/>
        <v>0</v>
      </c>
      <c r="H776" s="156">
        <f t="shared" si="59"/>
        <v>0</v>
      </c>
      <c r="I776" s="156">
        <f t="shared" si="59"/>
        <v>0</v>
      </c>
      <c r="J776" s="156">
        <f t="shared" si="59"/>
        <v>0</v>
      </c>
      <c r="K776" s="156">
        <f t="shared" si="59"/>
        <v>0</v>
      </c>
    </row>
    <row r="777" spans="1:11" ht="15.75" thickBot="1">
      <c r="A777" s="7" t="s">
        <v>53</v>
      </c>
      <c r="B777" s="1" t="str">
        <f>IF(H2="","Net Position",CONCATENATE("Net Position, ",LOOKUP(H2,T2:T8,V2:V8)))</f>
        <v>Net Position, June 30, 2019</v>
      </c>
      <c r="C777" s="2">
        <v>2780</v>
      </c>
      <c r="D777" s="156">
        <f>SUM(E777:K777)</f>
        <v>0</v>
      </c>
      <c r="E777" s="254"/>
      <c r="F777" s="317"/>
      <c r="G777" s="317"/>
      <c r="H777" s="317"/>
      <c r="I777" s="317"/>
      <c r="J777" s="317"/>
      <c r="K777" s="317"/>
    </row>
    <row r="778" spans="1:11" ht="15">
      <c r="A778" s="7" t="s">
        <v>53</v>
      </c>
      <c r="B778" s="229" t="s">
        <v>110</v>
      </c>
      <c r="C778" s="3"/>
      <c r="D778" s="105"/>
      <c r="E778" s="105"/>
      <c r="F778" s="105"/>
      <c r="G778" s="105"/>
      <c r="H778" s="105"/>
      <c r="I778" s="105"/>
      <c r="J778" s="105"/>
      <c r="K778" s="105"/>
    </row>
    <row r="779" spans="1:11" ht="15.75" thickBot="1">
      <c r="A779" s="7" t="s">
        <v>53</v>
      </c>
      <c r="B779" s="218" t="s">
        <v>331</v>
      </c>
      <c r="C779" s="2"/>
      <c r="D779" s="168">
        <f>SUM(E779:K779)</f>
        <v>0</v>
      </c>
      <c r="E779" s="106">
        <f aca="true" t="shared" si="60" ref="E779:K779">SUM(E763+E767+E776+E777)</f>
        <v>0</v>
      </c>
      <c r="F779" s="106">
        <f t="shared" si="60"/>
        <v>0</v>
      </c>
      <c r="G779" s="106">
        <f t="shared" si="60"/>
        <v>0</v>
      </c>
      <c r="H779" s="106">
        <f t="shared" si="60"/>
        <v>0</v>
      </c>
      <c r="I779" s="106">
        <f t="shared" si="60"/>
        <v>0</v>
      </c>
      <c r="J779" s="106">
        <f t="shared" si="60"/>
        <v>0</v>
      </c>
      <c r="K779" s="106">
        <f t="shared" si="60"/>
        <v>0</v>
      </c>
    </row>
    <row r="780" spans="1:11" ht="15.75" thickTop="1">
      <c r="A780" s="7" t="s">
        <v>53</v>
      </c>
      <c r="B780" s="31"/>
      <c r="C780" s="115"/>
      <c r="D780" s="107"/>
      <c r="E780" s="107"/>
      <c r="F780" s="107"/>
      <c r="G780" s="107"/>
      <c r="H780" s="107"/>
      <c r="I780" s="107"/>
      <c r="J780" s="107"/>
      <c r="K780" s="107"/>
    </row>
    <row r="781" spans="1:6" ht="15">
      <c r="A781" s="7" t="s">
        <v>53</v>
      </c>
      <c r="B781" s="49" t="s">
        <v>30</v>
      </c>
      <c r="C781" s="49"/>
      <c r="F781" s="92"/>
    </row>
    <row r="782" spans="1:6" ht="15">
      <c r="A782" s="198"/>
      <c r="B782" s="49"/>
      <c r="C782" s="49"/>
      <c r="F782" s="92"/>
    </row>
    <row r="783" spans="1:3" ht="15">
      <c r="A783" s="10" t="s">
        <v>285</v>
      </c>
      <c r="B783" s="11" t="str">
        <f>$B$1</f>
        <v>DISTRICT SCHOOL BOARD OF LEVY COUNTY</v>
      </c>
      <c r="C783" s="49"/>
    </row>
    <row r="784" spans="1:3" ht="15">
      <c r="A784" s="7" t="s">
        <v>53</v>
      </c>
      <c r="B784" s="297" t="s">
        <v>8</v>
      </c>
      <c r="C784" s="140"/>
    </row>
    <row r="785" spans="1:3" ht="15">
      <c r="A785" s="7" t="s">
        <v>53</v>
      </c>
      <c r="B785" s="12" t="str">
        <f>$B$26</f>
        <v>For Fiscal Year Ending June 30, 2019</v>
      </c>
      <c r="C785" s="49"/>
    </row>
    <row r="786" spans="1:11" ht="15">
      <c r="A786" s="7" t="s">
        <v>53</v>
      </c>
      <c r="B786" s="297"/>
      <c r="C786" s="49"/>
      <c r="K786" s="332"/>
    </row>
    <row r="787" spans="1:11" ht="15">
      <c r="A787" s="7" t="s">
        <v>53</v>
      </c>
      <c r="B787" s="58" t="s">
        <v>462</v>
      </c>
      <c r="C787" s="49"/>
      <c r="H787" s="246"/>
      <c r="K787" s="74" t="s">
        <v>452</v>
      </c>
    </row>
    <row r="788" spans="1:18" ht="15">
      <c r="A788" s="7" t="s">
        <v>53</v>
      </c>
      <c r="B788" s="307"/>
      <c r="C788" s="93"/>
      <c r="D788" s="98"/>
      <c r="E788" s="65">
        <v>711</v>
      </c>
      <c r="F788" s="93">
        <v>712</v>
      </c>
      <c r="G788" s="93">
        <v>713</v>
      </c>
      <c r="H788" s="93">
        <v>714</v>
      </c>
      <c r="I788" s="93">
        <v>715</v>
      </c>
      <c r="J788" s="93">
        <v>731</v>
      </c>
      <c r="K788" s="93">
        <v>791</v>
      </c>
      <c r="L788" s="49"/>
      <c r="M788" s="49"/>
      <c r="N788" s="49"/>
      <c r="O788" s="49"/>
      <c r="P788" s="49"/>
      <c r="Q788" s="49"/>
      <c r="R788" s="49"/>
    </row>
    <row r="789" spans="1:18" ht="15">
      <c r="A789" s="7" t="s">
        <v>53</v>
      </c>
      <c r="B789" s="229" t="s">
        <v>463</v>
      </c>
      <c r="C789" s="3" t="s">
        <v>9</v>
      </c>
      <c r="D789" s="3" t="s">
        <v>20</v>
      </c>
      <c r="E789" s="3" t="s">
        <v>252</v>
      </c>
      <c r="F789" s="3" t="s">
        <v>252</v>
      </c>
      <c r="G789" s="3" t="s">
        <v>252</v>
      </c>
      <c r="H789" s="3" t="s">
        <v>252</v>
      </c>
      <c r="I789" s="3" t="s">
        <v>252</v>
      </c>
      <c r="J789" s="3" t="s">
        <v>67</v>
      </c>
      <c r="K789" s="3" t="s">
        <v>69</v>
      </c>
      <c r="L789" s="49"/>
      <c r="M789" s="49"/>
      <c r="N789" s="49"/>
      <c r="O789" s="49"/>
      <c r="P789" s="49"/>
      <c r="Q789" s="49"/>
      <c r="R789" s="49"/>
    </row>
    <row r="790" spans="1:18" ht="15">
      <c r="A790" s="7" t="s">
        <v>53</v>
      </c>
      <c r="B790" s="112"/>
      <c r="C790" s="2" t="s">
        <v>10</v>
      </c>
      <c r="D790" s="2"/>
      <c r="E790" s="2"/>
      <c r="F790" s="2"/>
      <c r="G790" s="2"/>
      <c r="H790" s="2"/>
      <c r="I790" s="2"/>
      <c r="J790" s="2" t="s">
        <v>68</v>
      </c>
      <c r="K790" s="2" t="s">
        <v>70</v>
      </c>
      <c r="L790" s="49"/>
      <c r="M790" s="49"/>
      <c r="N790" s="49"/>
      <c r="O790" s="49"/>
      <c r="P790" s="49"/>
      <c r="Q790" s="49"/>
      <c r="R790" s="49"/>
    </row>
    <row r="791" spans="1:18" ht="15">
      <c r="A791" s="7" t="s">
        <v>53</v>
      </c>
      <c r="B791" s="131" t="s">
        <v>105</v>
      </c>
      <c r="C791" s="93"/>
      <c r="D791" s="98"/>
      <c r="E791" s="111"/>
      <c r="F791" s="111"/>
      <c r="G791" s="111"/>
      <c r="H791" s="111"/>
      <c r="I791" s="111"/>
      <c r="J791" s="111"/>
      <c r="K791" s="111"/>
      <c r="L791" s="49"/>
      <c r="M791" s="49"/>
      <c r="N791" s="49"/>
      <c r="O791" s="49"/>
      <c r="P791" s="49"/>
      <c r="Q791" s="49"/>
      <c r="R791" s="49"/>
    </row>
    <row r="792" spans="1:11" ht="15">
      <c r="A792" s="7" t="s">
        <v>54</v>
      </c>
      <c r="B792" s="126" t="s">
        <v>224</v>
      </c>
      <c r="C792" s="2">
        <v>3481</v>
      </c>
      <c r="D792" s="162">
        <f>SUM(E792:K792)</f>
        <v>60</v>
      </c>
      <c r="E792" s="256">
        <v>60</v>
      </c>
      <c r="F792" s="256"/>
      <c r="G792" s="256"/>
      <c r="H792" s="256"/>
      <c r="I792" s="256"/>
      <c r="J792" s="256"/>
      <c r="K792" s="256"/>
    </row>
    <row r="793" spans="1:11" ht="15">
      <c r="A793" s="7" t="s">
        <v>54</v>
      </c>
      <c r="B793" s="126" t="s">
        <v>225</v>
      </c>
      <c r="C793" s="2">
        <v>3482</v>
      </c>
      <c r="D793" s="162">
        <f>SUM(E793:K793)</f>
        <v>0</v>
      </c>
      <c r="E793" s="256"/>
      <c r="F793" s="256"/>
      <c r="G793" s="256"/>
      <c r="H793" s="256"/>
      <c r="I793" s="256"/>
      <c r="J793" s="256"/>
      <c r="K793" s="256"/>
    </row>
    <row r="794" spans="1:11" ht="15">
      <c r="A794" s="10" t="s">
        <v>54</v>
      </c>
      <c r="B794" s="126" t="s">
        <v>226</v>
      </c>
      <c r="C794" s="2">
        <v>3484</v>
      </c>
      <c r="D794" s="162">
        <f>SUM(E794:K794)</f>
        <v>5645982.71</v>
      </c>
      <c r="E794" s="256">
        <v>5645982.71</v>
      </c>
      <c r="F794" s="256"/>
      <c r="G794" s="256"/>
      <c r="H794" s="256"/>
      <c r="I794" s="256"/>
      <c r="J794" s="256"/>
      <c r="K794" s="256"/>
    </row>
    <row r="795" spans="1:11" ht="15">
      <c r="A795" s="10" t="s">
        <v>54</v>
      </c>
      <c r="B795" s="126" t="s">
        <v>427</v>
      </c>
      <c r="C795" s="2">
        <v>3489</v>
      </c>
      <c r="D795" s="162">
        <f>SUM(E795:K795)</f>
        <v>0</v>
      </c>
      <c r="E795" s="256"/>
      <c r="F795" s="256"/>
      <c r="G795" s="256"/>
      <c r="H795" s="256"/>
      <c r="I795" s="256"/>
      <c r="J795" s="256"/>
      <c r="K795" s="256"/>
    </row>
    <row r="796" spans="1:11" ht="15.75" thickBot="1">
      <c r="A796" s="10" t="s">
        <v>54</v>
      </c>
      <c r="B796" s="128" t="s">
        <v>227</v>
      </c>
      <c r="C796" s="102"/>
      <c r="D796" s="163">
        <f>SUM(E796:K796)</f>
        <v>5646042.71</v>
      </c>
      <c r="E796" s="276">
        <f aca="true" t="shared" si="61" ref="E796:K796">SUM(E792:E795)</f>
        <v>5646042.71</v>
      </c>
      <c r="F796" s="276">
        <f t="shared" si="61"/>
        <v>0</v>
      </c>
      <c r="G796" s="276">
        <f t="shared" si="61"/>
        <v>0</v>
      </c>
      <c r="H796" s="276">
        <f t="shared" si="61"/>
        <v>0</v>
      </c>
      <c r="I796" s="276">
        <f t="shared" si="61"/>
        <v>0</v>
      </c>
      <c r="J796" s="276">
        <f t="shared" si="61"/>
        <v>0</v>
      </c>
      <c r="K796" s="276">
        <f t="shared" si="61"/>
        <v>0</v>
      </c>
    </row>
    <row r="797" spans="1:11" ht="15">
      <c r="A797" s="7" t="s">
        <v>53</v>
      </c>
      <c r="B797" s="129" t="s">
        <v>106</v>
      </c>
      <c r="C797" s="65"/>
      <c r="D797" s="105"/>
      <c r="E797" s="4"/>
      <c r="F797" s="4"/>
      <c r="G797" s="4"/>
      <c r="H797" s="4"/>
      <c r="I797" s="4"/>
      <c r="J797" s="4"/>
      <c r="K797" s="4"/>
    </row>
    <row r="798" spans="1:11" ht="15">
      <c r="A798" s="7" t="s">
        <v>55</v>
      </c>
      <c r="B798" s="125" t="s">
        <v>275</v>
      </c>
      <c r="C798" s="34">
        <v>3430</v>
      </c>
      <c r="D798" s="162">
        <f aca="true" t="shared" si="62" ref="D798:D803">SUM(E798:K798)</f>
        <v>595</v>
      </c>
      <c r="E798" s="256">
        <v>595</v>
      </c>
      <c r="F798" s="256"/>
      <c r="G798" s="256"/>
      <c r="H798" s="256"/>
      <c r="I798" s="256"/>
      <c r="J798" s="256"/>
      <c r="K798" s="256"/>
    </row>
    <row r="799" spans="1:11" ht="15">
      <c r="A799" s="10" t="s">
        <v>55</v>
      </c>
      <c r="B799" s="126" t="s">
        <v>319</v>
      </c>
      <c r="C799" s="2">
        <v>3440</v>
      </c>
      <c r="D799" s="162">
        <f t="shared" si="62"/>
        <v>115000</v>
      </c>
      <c r="E799" s="256">
        <v>115000</v>
      </c>
      <c r="F799" s="256"/>
      <c r="G799" s="256"/>
      <c r="H799" s="256"/>
      <c r="I799" s="256"/>
      <c r="J799" s="256"/>
      <c r="K799" s="256"/>
    </row>
    <row r="800" spans="1:11" ht="15">
      <c r="A800" s="10" t="s">
        <v>55</v>
      </c>
      <c r="B800" s="126" t="s">
        <v>179</v>
      </c>
      <c r="C800" s="2">
        <v>3495</v>
      </c>
      <c r="D800" s="162">
        <f t="shared" si="62"/>
        <v>0</v>
      </c>
      <c r="E800" s="256"/>
      <c r="F800" s="256"/>
      <c r="G800" s="256"/>
      <c r="H800" s="256"/>
      <c r="I800" s="256"/>
      <c r="J800" s="256"/>
      <c r="K800" s="256"/>
    </row>
    <row r="801" spans="1:23" s="49" customFormat="1" ht="15">
      <c r="A801" s="7" t="s">
        <v>55</v>
      </c>
      <c r="B801" s="126" t="s">
        <v>65</v>
      </c>
      <c r="C801" s="2">
        <v>3740</v>
      </c>
      <c r="D801" s="162">
        <f t="shared" si="62"/>
        <v>375705.9</v>
      </c>
      <c r="E801" s="255">
        <v>375705.9</v>
      </c>
      <c r="F801" s="279"/>
      <c r="G801" s="279"/>
      <c r="H801" s="279"/>
      <c r="I801" s="279"/>
      <c r="J801" s="279"/>
      <c r="K801" s="279"/>
      <c r="L801" s="9"/>
      <c r="M801" s="9"/>
      <c r="N801" s="9"/>
      <c r="O801" s="9"/>
      <c r="P801" s="9"/>
      <c r="Q801" s="9"/>
      <c r="R801" s="9"/>
      <c r="S801" s="308"/>
      <c r="T801" s="309"/>
      <c r="U801" s="308"/>
      <c r="V801" s="308"/>
      <c r="W801" s="308"/>
    </row>
    <row r="802" spans="1:23" s="49" customFormat="1" ht="15">
      <c r="A802" s="7" t="s">
        <v>55</v>
      </c>
      <c r="B802" s="126" t="s">
        <v>228</v>
      </c>
      <c r="C802" s="53">
        <v>3780</v>
      </c>
      <c r="D802" s="162">
        <f t="shared" si="62"/>
        <v>0</v>
      </c>
      <c r="E802" s="279"/>
      <c r="F802" s="279"/>
      <c r="G802" s="279"/>
      <c r="H802" s="279"/>
      <c r="I802" s="279"/>
      <c r="J802" s="279"/>
      <c r="K802" s="279"/>
      <c r="L802" s="9"/>
      <c r="M802" s="9"/>
      <c r="N802" s="9"/>
      <c r="O802" s="9"/>
      <c r="P802" s="9"/>
      <c r="Q802" s="9"/>
      <c r="R802" s="9"/>
      <c r="S802" s="308"/>
      <c r="T802" s="309"/>
      <c r="U802" s="308"/>
      <c r="V802" s="308"/>
      <c r="W802" s="308"/>
    </row>
    <row r="803" spans="1:23" s="49" customFormat="1" ht="15.75" thickBot="1">
      <c r="A803" s="10" t="s">
        <v>55</v>
      </c>
      <c r="B803" s="128" t="s">
        <v>305</v>
      </c>
      <c r="C803" s="102"/>
      <c r="D803" s="163">
        <f t="shared" si="62"/>
        <v>491300.9</v>
      </c>
      <c r="E803" s="276">
        <f>SUM(E798:E802)</f>
        <v>491300.9</v>
      </c>
      <c r="F803" s="276">
        <f aca="true" t="shared" si="63" ref="F803:K803">SUM(F798:F802)</f>
        <v>0</v>
      </c>
      <c r="G803" s="276">
        <f t="shared" si="63"/>
        <v>0</v>
      </c>
      <c r="H803" s="276">
        <f t="shared" si="63"/>
        <v>0</v>
      </c>
      <c r="I803" s="276">
        <f t="shared" si="63"/>
        <v>0</v>
      </c>
      <c r="J803" s="276">
        <f t="shared" si="63"/>
        <v>0</v>
      </c>
      <c r="K803" s="276">
        <f t="shared" si="63"/>
        <v>0</v>
      </c>
      <c r="L803" s="9"/>
      <c r="M803" s="9"/>
      <c r="N803" s="9"/>
      <c r="O803" s="9"/>
      <c r="P803" s="9"/>
      <c r="Q803" s="9"/>
      <c r="R803" s="9"/>
      <c r="S803" s="308"/>
      <c r="T803" s="309"/>
      <c r="U803" s="308"/>
      <c r="V803" s="308"/>
      <c r="W803" s="308"/>
    </row>
    <row r="804" spans="1:23" s="49" customFormat="1" ht="15">
      <c r="A804" s="7" t="s">
        <v>53</v>
      </c>
      <c r="B804" s="131" t="s">
        <v>16</v>
      </c>
      <c r="C804" s="93"/>
      <c r="D804" s="105"/>
      <c r="E804" s="4"/>
      <c r="F804" s="4"/>
      <c r="G804" s="4"/>
      <c r="H804" s="4"/>
      <c r="I804" s="4"/>
      <c r="J804" s="4"/>
      <c r="K804" s="4"/>
      <c r="L804" s="9"/>
      <c r="M804" s="9"/>
      <c r="N804" s="9"/>
      <c r="O804" s="9"/>
      <c r="P804" s="9"/>
      <c r="Q804" s="9"/>
      <c r="R804" s="9"/>
      <c r="S804" s="308"/>
      <c r="T804" s="309"/>
      <c r="U804" s="308"/>
      <c r="V804" s="308"/>
      <c r="W804" s="308"/>
    </row>
    <row r="805" spans="1:11" ht="15">
      <c r="A805" s="7" t="s">
        <v>53</v>
      </c>
      <c r="B805" s="126" t="s">
        <v>180</v>
      </c>
      <c r="C805" s="2">
        <v>3610</v>
      </c>
      <c r="D805" s="162">
        <f>SUM(E805:K805)</f>
        <v>100000</v>
      </c>
      <c r="E805" s="256">
        <v>100000</v>
      </c>
      <c r="F805" s="256"/>
      <c r="G805" s="256"/>
      <c r="H805" s="256"/>
      <c r="I805" s="256"/>
      <c r="J805" s="256"/>
      <c r="K805" s="256"/>
    </row>
    <row r="806" spans="1:11" ht="15">
      <c r="A806" s="7" t="s">
        <v>53</v>
      </c>
      <c r="B806" s="126" t="s">
        <v>148</v>
      </c>
      <c r="C806" s="2">
        <v>3620</v>
      </c>
      <c r="D806" s="162">
        <f aca="true" t="shared" si="64" ref="D806:D811">SUM(E806:K806)</f>
        <v>0</v>
      </c>
      <c r="E806" s="256"/>
      <c r="F806" s="256"/>
      <c r="G806" s="256"/>
      <c r="H806" s="256"/>
      <c r="I806" s="256"/>
      <c r="J806" s="256"/>
      <c r="K806" s="256"/>
    </row>
    <row r="807" spans="1:11" ht="15">
      <c r="A807" s="7" t="s">
        <v>53</v>
      </c>
      <c r="B807" s="126" t="s">
        <v>149</v>
      </c>
      <c r="C807" s="2">
        <v>3630</v>
      </c>
      <c r="D807" s="162">
        <f t="shared" si="64"/>
        <v>0</v>
      </c>
      <c r="E807" s="256"/>
      <c r="F807" s="256"/>
      <c r="G807" s="256"/>
      <c r="H807" s="256"/>
      <c r="I807" s="256"/>
      <c r="J807" s="256"/>
      <c r="K807" s="256"/>
    </row>
    <row r="808" spans="1:11" ht="15">
      <c r="A808" s="7" t="s">
        <v>53</v>
      </c>
      <c r="B808" s="126" t="s">
        <v>209</v>
      </c>
      <c r="C808" s="2">
        <v>3640</v>
      </c>
      <c r="D808" s="162">
        <f t="shared" si="64"/>
        <v>0</v>
      </c>
      <c r="E808" s="256"/>
      <c r="F808" s="256"/>
      <c r="G808" s="256"/>
      <c r="H808" s="256"/>
      <c r="I808" s="256"/>
      <c r="J808" s="256"/>
      <c r="K808" s="256"/>
    </row>
    <row r="809" spans="1:11" ht="15">
      <c r="A809" s="7" t="s">
        <v>53</v>
      </c>
      <c r="B809" s="126" t="s">
        <v>442</v>
      </c>
      <c r="C809" s="2">
        <v>3650</v>
      </c>
      <c r="D809" s="162">
        <f t="shared" si="64"/>
        <v>0</v>
      </c>
      <c r="E809" s="256"/>
      <c r="F809" s="256"/>
      <c r="G809" s="256"/>
      <c r="H809" s="256"/>
      <c r="I809" s="256"/>
      <c r="J809" s="256"/>
      <c r="K809" s="256"/>
    </row>
    <row r="810" spans="1:13" ht="15">
      <c r="A810" s="10"/>
      <c r="B810" s="127" t="s">
        <v>270</v>
      </c>
      <c r="C810" s="23">
        <v>3660</v>
      </c>
      <c r="D810" s="162">
        <f t="shared" si="64"/>
        <v>0</v>
      </c>
      <c r="E810" s="256"/>
      <c r="F810" s="256"/>
      <c r="G810" s="256"/>
      <c r="H810" s="256"/>
      <c r="I810" s="256"/>
      <c r="J810" s="256"/>
      <c r="K810" s="256"/>
      <c r="L810" s="49"/>
      <c r="M810" s="49"/>
    </row>
    <row r="811" spans="1:11" ht="15">
      <c r="A811" s="7" t="s">
        <v>53</v>
      </c>
      <c r="B811" s="126" t="s">
        <v>152</v>
      </c>
      <c r="C811" s="2">
        <v>3690</v>
      </c>
      <c r="D811" s="162">
        <f t="shared" si="64"/>
        <v>0</v>
      </c>
      <c r="E811" s="279"/>
      <c r="F811" s="256"/>
      <c r="G811" s="279"/>
      <c r="H811" s="279"/>
      <c r="I811" s="279"/>
      <c r="J811" s="279"/>
      <c r="K811" s="279"/>
    </row>
    <row r="812" spans="1:11" ht="15.75" thickBot="1">
      <c r="A812" s="7" t="s">
        <v>53</v>
      </c>
      <c r="B812" s="126" t="s">
        <v>192</v>
      </c>
      <c r="C812" s="56">
        <v>3600</v>
      </c>
      <c r="D812" s="156">
        <f>SUM(E812:K812)</f>
        <v>100000</v>
      </c>
      <c r="E812" s="36">
        <f>SUM(E805:E811)</f>
        <v>100000</v>
      </c>
      <c r="F812" s="36">
        <f aca="true" t="shared" si="65" ref="F812:K812">SUM(F805:F811)</f>
        <v>0</v>
      </c>
      <c r="G812" s="36">
        <f t="shared" si="65"/>
        <v>0</v>
      </c>
      <c r="H812" s="36">
        <f t="shared" si="65"/>
        <v>0</v>
      </c>
      <c r="I812" s="36">
        <f t="shared" si="65"/>
        <v>0</v>
      </c>
      <c r="J812" s="36">
        <f t="shared" si="65"/>
        <v>0</v>
      </c>
      <c r="K812" s="36">
        <f t="shared" si="65"/>
        <v>0</v>
      </c>
    </row>
    <row r="813" spans="1:11" ht="15.75" thickBot="1">
      <c r="A813" s="7" t="s">
        <v>53</v>
      </c>
      <c r="B813" s="1" t="str">
        <f>IF(H2="","Net Position",CONCATENATE("Net Position, ",LOOKUP(H2,T2:T8,U2:U8)))</f>
        <v>Net Position, July 1, 2018</v>
      </c>
      <c r="C813" s="2">
        <v>2880</v>
      </c>
      <c r="D813" s="156">
        <f>SUM(E813:K813)</f>
        <v>1259265.9</v>
      </c>
      <c r="E813" s="318">
        <v>1259265.9</v>
      </c>
      <c r="F813" s="319"/>
      <c r="G813" s="319"/>
      <c r="H813" s="319"/>
      <c r="I813" s="319"/>
      <c r="J813" s="319"/>
      <c r="K813" s="319"/>
    </row>
    <row r="814" spans="1:11" ht="15">
      <c r="A814" s="7" t="s">
        <v>53</v>
      </c>
      <c r="B814" s="229" t="s">
        <v>107</v>
      </c>
      <c r="C814" s="3"/>
      <c r="D814" s="105"/>
      <c r="E814" s="4"/>
      <c r="F814" s="4"/>
      <c r="G814" s="4"/>
      <c r="H814" s="4"/>
      <c r="I814" s="4"/>
      <c r="J814" s="4"/>
      <c r="K814" s="4"/>
    </row>
    <row r="815" spans="1:11" ht="15.75" thickBot="1">
      <c r="A815" s="7" t="s">
        <v>53</v>
      </c>
      <c r="B815" s="218" t="s">
        <v>330</v>
      </c>
      <c r="C815" s="2"/>
      <c r="D815" s="168">
        <f>SUM(E815:K815)</f>
        <v>7496609.51</v>
      </c>
      <c r="E815" s="6">
        <f aca="true" t="shared" si="66" ref="E815:J815">E796+E803+E812+E813</f>
        <v>7496609.51</v>
      </c>
      <c r="F815" s="6">
        <f t="shared" si="66"/>
        <v>0</v>
      </c>
      <c r="G815" s="6">
        <f t="shared" si="66"/>
        <v>0</v>
      </c>
      <c r="H815" s="6">
        <f t="shared" si="66"/>
        <v>0</v>
      </c>
      <c r="I815" s="6">
        <f t="shared" si="66"/>
        <v>0</v>
      </c>
      <c r="J815" s="6">
        <f t="shared" si="66"/>
        <v>0</v>
      </c>
      <c r="K815" s="6">
        <f>SUM(K796+K803+K812+K813)</f>
        <v>0</v>
      </c>
    </row>
    <row r="816" spans="1:11" ht="15.75" thickTop="1">
      <c r="A816" s="7" t="s">
        <v>53</v>
      </c>
      <c r="B816" s="344" t="s">
        <v>469</v>
      </c>
      <c r="C816" s="341" t="s">
        <v>56</v>
      </c>
      <c r="D816" s="170"/>
      <c r="E816" s="20"/>
      <c r="F816" s="20"/>
      <c r="G816" s="20"/>
      <c r="H816" s="20"/>
      <c r="I816" s="20"/>
      <c r="J816" s="20"/>
      <c r="K816" s="20"/>
    </row>
    <row r="817" spans="1:11" ht="15">
      <c r="A817" s="7" t="s">
        <v>53</v>
      </c>
      <c r="B817" s="345"/>
      <c r="C817" s="342"/>
      <c r="D817" s="105"/>
      <c r="E817" s="4"/>
      <c r="F817" s="4"/>
      <c r="G817" s="4"/>
      <c r="H817" s="4"/>
      <c r="I817" s="4"/>
      <c r="J817" s="4"/>
      <c r="K817" s="4"/>
    </row>
    <row r="818" spans="1:11" ht="15">
      <c r="A818" s="7" t="s">
        <v>53</v>
      </c>
      <c r="B818" s="346"/>
      <c r="C818" s="343"/>
      <c r="D818" s="105"/>
      <c r="E818" s="4"/>
      <c r="F818" s="4"/>
      <c r="G818" s="4"/>
      <c r="H818" s="4"/>
      <c r="I818" s="4"/>
      <c r="J818" s="4"/>
      <c r="K818" s="4"/>
    </row>
    <row r="819" spans="1:11" ht="15">
      <c r="A819" s="7" t="s">
        <v>53</v>
      </c>
      <c r="B819" s="131" t="s">
        <v>108</v>
      </c>
      <c r="C819" s="93"/>
      <c r="D819" s="188"/>
      <c r="E819" s="277"/>
      <c r="F819" s="277"/>
      <c r="G819" s="277"/>
      <c r="H819" s="277"/>
      <c r="I819" s="277"/>
      <c r="J819" s="277"/>
      <c r="K819" s="277"/>
    </row>
    <row r="820" spans="1:11" ht="15">
      <c r="A820" s="7" t="s">
        <v>54</v>
      </c>
      <c r="B820" s="126" t="s">
        <v>181</v>
      </c>
      <c r="C820" s="2">
        <v>100</v>
      </c>
      <c r="D820" s="162">
        <f aca="true" t="shared" si="67" ref="D820:D827">SUM(E820:K820)</f>
        <v>7000</v>
      </c>
      <c r="E820" s="256">
        <v>7000</v>
      </c>
      <c r="F820" s="256"/>
      <c r="G820" s="256"/>
      <c r="H820" s="256"/>
      <c r="I820" s="256"/>
      <c r="J820" s="256"/>
      <c r="K820" s="256"/>
    </row>
    <row r="821" spans="1:11" ht="15">
      <c r="A821" s="10" t="s">
        <v>54</v>
      </c>
      <c r="B821" s="126" t="s">
        <v>22</v>
      </c>
      <c r="C821" s="2">
        <v>200</v>
      </c>
      <c r="D821" s="162">
        <f t="shared" si="67"/>
        <v>1042</v>
      </c>
      <c r="E821" s="256">
        <v>1042</v>
      </c>
      <c r="F821" s="256"/>
      <c r="G821" s="256"/>
      <c r="H821" s="256"/>
      <c r="I821" s="256"/>
      <c r="J821" s="256"/>
      <c r="K821" s="256"/>
    </row>
    <row r="822" spans="1:11" ht="15">
      <c r="A822" s="10" t="s">
        <v>54</v>
      </c>
      <c r="B822" s="126" t="s">
        <v>182</v>
      </c>
      <c r="C822" s="2">
        <v>300</v>
      </c>
      <c r="D822" s="162">
        <f t="shared" si="67"/>
        <v>856305</v>
      </c>
      <c r="E822" s="256">
        <v>856305</v>
      </c>
      <c r="F822" s="256"/>
      <c r="G822" s="256"/>
      <c r="H822" s="256"/>
      <c r="I822" s="256"/>
      <c r="J822" s="256"/>
      <c r="K822" s="256"/>
    </row>
    <row r="823" spans="1:11" ht="15">
      <c r="A823" s="10" t="s">
        <v>54</v>
      </c>
      <c r="B823" s="126" t="s">
        <v>24</v>
      </c>
      <c r="C823" s="2">
        <v>400</v>
      </c>
      <c r="D823" s="162">
        <f t="shared" si="67"/>
        <v>2000</v>
      </c>
      <c r="E823" s="256">
        <v>2000</v>
      </c>
      <c r="F823" s="256"/>
      <c r="G823" s="256"/>
      <c r="H823" s="256"/>
      <c r="I823" s="256"/>
      <c r="J823" s="256"/>
      <c r="K823" s="256"/>
    </row>
    <row r="824" spans="1:11" ht="15">
      <c r="A824" s="10" t="s">
        <v>54</v>
      </c>
      <c r="B824" s="126" t="s">
        <v>183</v>
      </c>
      <c r="C824" s="2">
        <v>500</v>
      </c>
      <c r="D824" s="162">
        <f t="shared" si="67"/>
        <v>23700</v>
      </c>
      <c r="E824" s="256">
        <v>23700</v>
      </c>
      <c r="F824" s="256"/>
      <c r="G824" s="256"/>
      <c r="H824" s="256"/>
      <c r="I824" s="256"/>
      <c r="J824" s="256"/>
      <c r="K824" s="256"/>
    </row>
    <row r="825" spans="1:11" ht="15">
      <c r="A825" s="10" t="s">
        <v>54</v>
      </c>
      <c r="B825" s="126" t="s">
        <v>45</v>
      </c>
      <c r="C825" s="2">
        <v>600</v>
      </c>
      <c r="D825" s="162">
        <f t="shared" si="67"/>
        <v>0</v>
      </c>
      <c r="E825" s="256"/>
      <c r="F825" s="256"/>
      <c r="G825" s="256"/>
      <c r="H825" s="256"/>
      <c r="I825" s="256"/>
      <c r="J825" s="256"/>
      <c r="K825" s="256"/>
    </row>
    <row r="826" spans="1:11" ht="15">
      <c r="A826" s="10" t="s">
        <v>54</v>
      </c>
      <c r="B826" s="126" t="s">
        <v>307</v>
      </c>
      <c r="C826" s="2">
        <v>700</v>
      </c>
      <c r="D826" s="162">
        <f t="shared" si="67"/>
        <v>5568170.48</v>
      </c>
      <c r="E826" s="256">
        <v>5568170.48</v>
      </c>
      <c r="F826" s="256"/>
      <c r="G826" s="256"/>
      <c r="H826" s="256"/>
      <c r="I826" s="256"/>
      <c r="J826" s="256"/>
      <c r="K826" s="256"/>
    </row>
    <row r="827" spans="1:11" ht="15.75" thickBot="1">
      <c r="A827" s="10" t="s">
        <v>54</v>
      </c>
      <c r="B827" s="128" t="s">
        <v>230</v>
      </c>
      <c r="C827" s="102"/>
      <c r="D827" s="163">
        <f t="shared" si="67"/>
        <v>6458217.48</v>
      </c>
      <c r="E827" s="276">
        <f aca="true" t="shared" si="68" ref="E827:K827">SUM(E820:E826)</f>
        <v>6458217.48</v>
      </c>
      <c r="F827" s="276">
        <f t="shared" si="68"/>
        <v>0</v>
      </c>
      <c r="G827" s="276">
        <f t="shared" si="68"/>
        <v>0</v>
      </c>
      <c r="H827" s="276">
        <f t="shared" si="68"/>
        <v>0</v>
      </c>
      <c r="I827" s="276">
        <f t="shared" si="68"/>
        <v>0</v>
      </c>
      <c r="J827" s="276">
        <f t="shared" si="68"/>
        <v>0</v>
      </c>
      <c r="K827" s="276">
        <f t="shared" si="68"/>
        <v>0</v>
      </c>
    </row>
    <row r="828" spans="1:11" ht="15">
      <c r="A828" s="7" t="s">
        <v>53</v>
      </c>
      <c r="B828" s="131" t="s">
        <v>109</v>
      </c>
      <c r="C828" s="93"/>
      <c r="D828" s="105"/>
      <c r="E828" s="4"/>
      <c r="F828" s="4"/>
      <c r="G828" s="4"/>
      <c r="H828" s="4"/>
      <c r="I828" s="4"/>
      <c r="J828" s="4"/>
      <c r="K828" s="4"/>
    </row>
    <row r="829" spans="1:11" ht="15">
      <c r="A829" s="7" t="s">
        <v>55</v>
      </c>
      <c r="B829" s="126" t="s">
        <v>223</v>
      </c>
      <c r="C829" s="2">
        <v>720</v>
      </c>
      <c r="D829" s="162">
        <f>SUM(E829:K829)</f>
        <v>0</v>
      </c>
      <c r="E829" s="256"/>
      <c r="F829" s="256"/>
      <c r="G829" s="256"/>
      <c r="H829" s="256"/>
      <c r="I829" s="256"/>
      <c r="J829" s="256"/>
      <c r="K829" s="256"/>
    </row>
    <row r="830" spans="1:11" ht="15">
      <c r="A830" s="10" t="s">
        <v>55</v>
      </c>
      <c r="B830" s="126" t="s">
        <v>231</v>
      </c>
      <c r="C830" s="2">
        <v>810</v>
      </c>
      <c r="D830" s="162">
        <f>SUM(E830:K830)</f>
        <v>0</v>
      </c>
      <c r="E830" s="256"/>
      <c r="F830" s="256"/>
      <c r="G830" s="256"/>
      <c r="H830" s="256"/>
      <c r="I830" s="256"/>
      <c r="J830" s="256"/>
      <c r="K830" s="256"/>
    </row>
    <row r="831" spans="1:11" ht="15.75" thickBot="1">
      <c r="A831" s="10" t="s">
        <v>55</v>
      </c>
      <c r="B831" s="128" t="s">
        <v>232</v>
      </c>
      <c r="C831" s="102"/>
      <c r="D831" s="163">
        <f>SUM(E831:K831)</f>
        <v>0</v>
      </c>
      <c r="E831" s="276">
        <f aca="true" t="shared" si="69" ref="E831:K831">SUM(E829:E830)</f>
        <v>0</v>
      </c>
      <c r="F831" s="276">
        <f t="shared" si="69"/>
        <v>0</v>
      </c>
      <c r="G831" s="276">
        <f t="shared" si="69"/>
        <v>0</v>
      </c>
      <c r="H831" s="276">
        <f t="shared" si="69"/>
        <v>0</v>
      </c>
      <c r="I831" s="276">
        <f t="shared" si="69"/>
        <v>0</v>
      </c>
      <c r="J831" s="276">
        <f t="shared" si="69"/>
        <v>0</v>
      </c>
      <c r="K831" s="276">
        <f t="shared" si="69"/>
        <v>0</v>
      </c>
    </row>
    <row r="832" spans="1:11" ht="15">
      <c r="A832" s="7" t="s">
        <v>53</v>
      </c>
      <c r="B832" s="131" t="s">
        <v>28</v>
      </c>
      <c r="C832" s="93"/>
      <c r="D832" s="105"/>
      <c r="E832" s="4"/>
      <c r="F832" s="4"/>
      <c r="G832" s="4"/>
      <c r="H832" s="4"/>
      <c r="I832" s="4"/>
      <c r="J832" s="4"/>
      <c r="K832" s="4"/>
    </row>
    <row r="833" spans="1:11" ht="15">
      <c r="A833" s="7" t="s">
        <v>53</v>
      </c>
      <c r="B833" s="126" t="s">
        <v>185</v>
      </c>
      <c r="C833" s="2">
        <v>910</v>
      </c>
      <c r="D833" s="162">
        <f aca="true" t="shared" si="70" ref="D833:D841">SUM(E833:K833)</f>
        <v>0</v>
      </c>
      <c r="E833" s="256"/>
      <c r="F833" s="256"/>
      <c r="G833" s="256"/>
      <c r="H833" s="256"/>
      <c r="I833" s="256"/>
      <c r="J833" s="256"/>
      <c r="K833" s="256"/>
    </row>
    <row r="834" spans="1:11" ht="15">
      <c r="A834" s="7" t="s">
        <v>53</v>
      </c>
      <c r="B834" s="126" t="s">
        <v>167</v>
      </c>
      <c r="C834" s="2">
        <v>920</v>
      </c>
      <c r="D834" s="162">
        <f t="shared" si="70"/>
        <v>0</v>
      </c>
      <c r="E834" s="256"/>
      <c r="F834" s="256"/>
      <c r="G834" s="256"/>
      <c r="H834" s="256"/>
      <c r="I834" s="256"/>
      <c r="J834" s="256"/>
      <c r="K834" s="256"/>
    </row>
    <row r="835" spans="1:11" ht="15">
      <c r="A835" s="7" t="s">
        <v>53</v>
      </c>
      <c r="B835" s="126" t="s">
        <v>168</v>
      </c>
      <c r="C835" s="2">
        <v>930</v>
      </c>
      <c r="D835" s="162">
        <f t="shared" si="70"/>
        <v>0</v>
      </c>
      <c r="E835" s="256"/>
      <c r="F835" s="256"/>
      <c r="G835" s="256"/>
      <c r="H835" s="256"/>
      <c r="I835" s="256"/>
      <c r="J835" s="256"/>
      <c r="K835" s="256"/>
    </row>
    <row r="836" spans="1:11" ht="15">
      <c r="A836" s="7" t="s">
        <v>53</v>
      </c>
      <c r="B836" s="126" t="s">
        <v>214</v>
      </c>
      <c r="C836" s="2">
        <v>940</v>
      </c>
      <c r="D836" s="162">
        <f t="shared" si="70"/>
        <v>0</v>
      </c>
      <c r="E836" s="256"/>
      <c r="F836" s="256"/>
      <c r="G836" s="256"/>
      <c r="H836" s="256"/>
      <c r="I836" s="256"/>
      <c r="J836" s="256"/>
      <c r="K836" s="256"/>
    </row>
    <row r="837" spans="1:11" ht="15">
      <c r="A837" s="7" t="s">
        <v>53</v>
      </c>
      <c r="B837" s="126" t="s">
        <v>244</v>
      </c>
      <c r="C837" s="2">
        <v>950</v>
      </c>
      <c r="D837" s="162">
        <f t="shared" si="70"/>
        <v>0</v>
      </c>
      <c r="E837" s="256"/>
      <c r="F837" s="256"/>
      <c r="G837" s="256"/>
      <c r="H837" s="256"/>
      <c r="I837" s="256"/>
      <c r="J837" s="256"/>
      <c r="K837" s="256"/>
    </row>
    <row r="838" spans="1:11" ht="15">
      <c r="A838" s="10"/>
      <c r="B838" s="125" t="s">
        <v>266</v>
      </c>
      <c r="C838" s="32">
        <v>960</v>
      </c>
      <c r="D838" s="161">
        <f t="shared" si="70"/>
        <v>0</v>
      </c>
      <c r="E838" s="256"/>
      <c r="F838" s="256"/>
      <c r="G838" s="256"/>
      <c r="H838" s="256"/>
      <c r="I838" s="256"/>
      <c r="J838" s="256"/>
      <c r="K838" s="256"/>
    </row>
    <row r="839" spans="1:11" ht="15">
      <c r="A839" s="7" t="s">
        <v>53</v>
      </c>
      <c r="B839" s="126" t="s">
        <v>171</v>
      </c>
      <c r="C839" s="2">
        <v>990</v>
      </c>
      <c r="D839" s="162">
        <f t="shared" si="70"/>
        <v>0</v>
      </c>
      <c r="E839" s="279"/>
      <c r="F839" s="279"/>
      <c r="G839" s="279"/>
      <c r="H839" s="279"/>
      <c r="I839" s="279"/>
      <c r="J839" s="279"/>
      <c r="K839" s="279"/>
    </row>
    <row r="840" spans="1:11" ht="15.75" thickBot="1">
      <c r="A840" s="7" t="s">
        <v>53</v>
      </c>
      <c r="B840" s="126" t="s">
        <v>172</v>
      </c>
      <c r="C840" s="56">
        <v>9700</v>
      </c>
      <c r="D840" s="156">
        <f>SUM(E840:K840)</f>
        <v>0</v>
      </c>
      <c r="E840" s="36">
        <f>SUM(E833:E839)</f>
        <v>0</v>
      </c>
      <c r="F840" s="36">
        <f aca="true" t="shared" si="71" ref="F840:K840">SUM(F833:F839)</f>
        <v>0</v>
      </c>
      <c r="G840" s="36">
        <f t="shared" si="71"/>
        <v>0</v>
      </c>
      <c r="H840" s="36">
        <f t="shared" si="71"/>
        <v>0</v>
      </c>
      <c r="I840" s="36">
        <f t="shared" si="71"/>
        <v>0</v>
      </c>
      <c r="J840" s="36">
        <f t="shared" si="71"/>
        <v>0</v>
      </c>
      <c r="K840" s="36">
        <f t="shared" si="71"/>
        <v>0</v>
      </c>
    </row>
    <row r="841" spans="1:11" ht="15.75" thickBot="1">
      <c r="A841" s="7" t="s">
        <v>53</v>
      </c>
      <c r="B841" s="1" t="str">
        <f>IF(H2="","Net Position",CONCATENATE("Net Position, ",LOOKUP(H2,T2:T8,V2:V8)))</f>
        <v>Net Position, June 30, 2019</v>
      </c>
      <c r="C841" s="2">
        <v>2780</v>
      </c>
      <c r="D841" s="190">
        <f t="shared" si="70"/>
        <v>1038392.03</v>
      </c>
      <c r="E841" s="319">
        <v>1038392.03</v>
      </c>
      <c r="F841" s="319"/>
      <c r="G841" s="319"/>
      <c r="H841" s="319"/>
      <c r="I841" s="319"/>
      <c r="J841" s="319"/>
      <c r="K841" s="319"/>
    </row>
    <row r="842" spans="1:11" ht="15">
      <c r="A842" s="7" t="s">
        <v>53</v>
      </c>
      <c r="B842" s="229" t="s">
        <v>110</v>
      </c>
      <c r="C842" s="3"/>
      <c r="D842" s="105"/>
      <c r="E842" s="4"/>
      <c r="F842" s="4"/>
      <c r="G842" s="4"/>
      <c r="H842" s="4"/>
      <c r="I842" s="4"/>
      <c r="J842" s="4"/>
      <c r="K842" s="4"/>
    </row>
    <row r="843" spans="1:11" ht="15.75" thickBot="1">
      <c r="A843" s="7" t="s">
        <v>53</v>
      </c>
      <c r="B843" s="218" t="s">
        <v>331</v>
      </c>
      <c r="C843" s="2"/>
      <c r="D843" s="168">
        <f>SUM(E843:K843)</f>
        <v>7496609.510000001</v>
      </c>
      <c r="E843" s="6">
        <f>E827+E831+E840+E841</f>
        <v>7496609.510000001</v>
      </c>
      <c r="F843" s="6">
        <f aca="true" t="shared" si="72" ref="F843:K843">F827+F831+F840+F841</f>
        <v>0</v>
      </c>
      <c r="G843" s="6">
        <f t="shared" si="72"/>
        <v>0</v>
      </c>
      <c r="H843" s="6">
        <f t="shared" si="72"/>
        <v>0</v>
      </c>
      <c r="I843" s="6">
        <f t="shared" si="72"/>
        <v>0</v>
      </c>
      <c r="J843" s="6">
        <f t="shared" si="72"/>
        <v>0</v>
      </c>
      <c r="K843" s="6">
        <f t="shared" si="72"/>
        <v>0</v>
      </c>
    </row>
    <row r="844" spans="1:4" ht="15.75" thickTop="1">
      <c r="A844" s="7" t="s">
        <v>53</v>
      </c>
      <c r="B844" s="49"/>
      <c r="C844" s="49"/>
      <c r="D844" s="191"/>
    </row>
    <row r="845" spans="1:6" ht="15">
      <c r="A845" s="7" t="s">
        <v>53</v>
      </c>
      <c r="B845" s="49" t="s">
        <v>30</v>
      </c>
      <c r="C845" s="49"/>
      <c r="F845" s="92"/>
    </row>
    <row r="846" spans="1:3" ht="15">
      <c r="A846" s="10"/>
      <c r="B846" s="49"/>
      <c r="C846" s="49"/>
    </row>
    <row r="847" ht="15">
      <c r="A847" s="9" t="s">
        <v>57</v>
      </c>
    </row>
  </sheetData>
  <sheetProtection sheet="1"/>
  <mergeCells count="7">
    <mergeCell ref="C2:D2"/>
    <mergeCell ref="B752:B754"/>
    <mergeCell ref="C752:C754"/>
    <mergeCell ref="B816:B818"/>
    <mergeCell ref="C816:C818"/>
    <mergeCell ref="B162:C162"/>
    <mergeCell ref="B365:C365"/>
  </mergeCells>
  <dataValidations count="6">
    <dataValidation type="decimal" operator="lessThanOrEqual" allowBlank="1" showInputMessage="1" showErrorMessage="1" promptTitle="Local Capital Improvement" prompt="The district may levy up to 1.50 mills for Local Capital Improvement capital outlay expenditures allowable under Section 1011.71, Florida Statutes." errorTitle="Millage Error" error="Local Capital Improvement tax millage cannot exceed 1.50 mills." sqref="C16">
      <formula1>1.5</formula1>
    </dataValidation>
    <dataValidation type="decimal" operator="lessThanOrEqual" allowBlank="1" showInputMessage="1" showErrorMessage="1" promptTitle="Discretionary Cap. Improvement" prompt="The district may levy up to 0.25 additional mills for payments due under a lease-purchase agreement. If the district levies this amount, the Discretionary Operating millage must be reduced by an equal millage." errorTitle="Millage Error" error="Capital Improvement Discretionary tax millage cannot exceed 0.25 mills." sqref="C17">
      <formula1>0.25</formula1>
    </dataValidation>
    <dataValidation type="decimal" operator="lessThanOrEqual" allowBlank="1" showInputMessage="1" showErrorMessage="1" promptTitle="Discretionary Operating" prompt="The district may levy up to 0.748 mills for Discretionary Operating tax. If the district intends to levy the Discretionary Capital Improvement tax, the Discretionary Operating millage should be reduced by an equal millage." errorTitle="Millage Error" error="Current Operating Discretionary tax millage cannot exceed 0.748 mills." sqref="C13">
      <formula1>0.748</formula1>
    </dataValidation>
    <dataValidation type="list" allowBlank="1" showInputMessage="1" showErrorMessage="1" sqref="H2">
      <formula1>$T$1:$T$8</formula1>
    </dataValidation>
    <dataValidation type="decimal" operator="lessThanOrEqual" allowBlank="1" showInputMessage="1" showErrorMessage="1" errorTitle="Unassigned Fund Balance" error="Except for the general fund, unassigned fund balance is reported as negative after eliminating all other assigned amounts in the fund." sqref="D244 D354 D437 E526:K526 E632:N632 D712">
      <formula1>0</formula1>
    </dataValidation>
    <dataValidation type="list" allowBlank="1" showInputMessage="1" showErrorMessage="1" sqref="H1">
      <formula1>$S$1:$S$70</formula1>
    </dataValidation>
  </dataValidations>
  <printOptions horizontalCentered="1"/>
  <pageMargins left="0.5" right="0.5" top="0.5" bottom="0.5" header="0" footer="0"/>
  <pageSetup fitToHeight="1" fitToWidth="1" horizontalDpi="600" verticalDpi="600" orientation="portrait" paperSize="5"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Dunn</dc:creator>
  <cp:keywords/>
  <dc:description/>
  <cp:lastModifiedBy>Kimberly Lake</cp:lastModifiedBy>
  <cp:lastPrinted>2018-08-30T17:12:27Z</cp:lastPrinted>
  <dcterms:created xsi:type="dcterms:W3CDTF">2001-04-19T18:50:16Z</dcterms:created>
  <dcterms:modified xsi:type="dcterms:W3CDTF">2018-08-30T17:14:22Z</dcterms:modified>
  <cp:category/>
  <cp:version/>
  <cp:contentType/>
  <cp:contentStatus/>
</cp:coreProperties>
</file>